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roycuervo-my.sharepoint.com/personal/alexandra_panesso_caroycuervo_gov_co/Documents/Documentos/PRESUPUESTO/INFORMES/"/>
    </mc:Choice>
  </mc:AlternateContent>
  <xr:revisionPtr revIDLastSave="12" documentId="8_{D009939F-13BC-4729-BE3B-DD6BFF5536A0}" xr6:coauthVersionLast="47" xr6:coauthVersionMax="47" xr10:uidLastSave="{20F96432-792D-475C-A7D9-6498DF517F03}"/>
  <bookViews>
    <workbookView xWindow="-120" yWindow="-120" windowWidth="29040" windowHeight="15720" activeTab="4" xr2:uid="{9D68E7C7-02A4-48C8-9AD2-B455C82528A3}"/>
  </bookViews>
  <sheets>
    <sheet name="Pagos Reserva Presupuestal" sheetId="5" r:id="rId1"/>
    <sheet name="Reserva Presupuestal 2023" sheetId="1" r:id="rId2"/>
    <sheet name="Cuentas por pagar 2023" sheetId="2" r:id="rId3"/>
    <sheet name="Ejecución Decreto 23 Abril 2024" sheetId="3" r:id="rId4"/>
    <sheet name="Indicadores" sheetId="4" r:id="rId5"/>
  </sheets>
  <externalReferences>
    <externalReference r:id="rId6"/>
    <externalReference r:id="rId7"/>
  </externalReferences>
  <definedNames>
    <definedName name="__Csf27">#REF!</definedName>
    <definedName name="__PAC29">#REF!</definedName>
    <definedName name="_Csf27">#REF!</definedName>
    <definedName name="_xlnm._FilterDatabase" localSheetId="0" hidden="1">'Pagos Reserva Presupuestal'!$A$1:$S$29</definedName>
    <definedName name="_PAC28">#REF!</definedName>
    <definedName name="_PAC29">#REF!</definedName>
    <definedName name="ABRIL">'[1]TIQUETES 2018'!#REF!</definedName>
    <definedName name="AGOSTO">'[1]TIQUETES 2018'!#REF!</definedName>
    <definedName name="ÁREAS">'[1]TIQUETES 2018'!#REF!</definedName>
    <definedName name="BDSSF">#REF!</definedName>
    <definedName name="BIBLIOTECA_JOSÉ_MANUEL_RIVAS_SACCONI">'[1]TIQUETES 2018'!#REF!</definedName>
    <definedName name="COMUNICACIONES_Y_PRENSA">'[1]TIQUETES 2018'!#REF!</definedName>
    <definedName name="CREXPORT">#REF!</definedName>
    <definedName name="DATOSSSF">#REF!</definedName>
    <definedName name="DÍAS">[2]FÓRMULAS!$I$2:$I$6</definedName>
    <definedName name="DICIEMBRE">'[1]TIQUETES 2018'!#REF!</definedName>
    <definedName name="DIVULGACIÓN_EDITORIAL">'[1]TIQUETES 2018'!#REF!</definedName>
    <definedName name="DURADIAS">'[1]TIQUETES 2018'!#REF!</definedName>
    <definedName name="DURAMES">'[1]TIQUETES 2018'!#REF!</definedName>
    <definedName name="ENERO">'[1]TIQUETES 2018'!#REF!</definedName>
    <definedName name="ESTADOVF">'[1]TIQUETES 2018'!#REF!</definedName>
    <definedName name="FEBRERO">'[1]TIQUETES 2018'!#REF!</definedName>
    <definedName name="FUENTE">'[1]TIQUETES 2018'!#REF!</definedName>
    <definedName name="FUENTE_DE_LOS_RECURSOS">[2]FÓRMULAS!$K$2:$K$3</definedName>
    <definedName name="FUN_01">#REF!</definedName>
    <definedName name="FUN_02">#REF!</definedName>
    <definedName name="FUN_03">#REF!</definedName>
    <definedName name="FUN_04">#REF!</definedName>
    <definedName name="FUN_05">#REF!</definedName>
    <definedName name="FUN_06">#REF!</definedName>
    <definedName name="FUN_07">#REF!</definedName>
    <definedName name="FUN_08">#REF!</definedName>
    <definedName name="FUN_09">#REF!</definedName>
    <definedName name="FUN_10">#REF!</definedName>
    <definedName name="FUN_11">#REF!</definedName>
    <definedName name="GC">[2]FÓRMULAS!$Q$2</definedName>
    <definedName name="GESTIÓN_DOCUMENTAL">'[1]TIQUETES 2018'!#REF!</definedName>
    <definedName name="GESTIÓN_FINANCIERA">'[1]TIQUETES 2018'!#REF!</definedName>
    <definedName name="GRUPO_DE_INVESTIGACIÓN">'[1]TIQUETES 2018'!#REF!</definedName>
    <definedName name="GRUPO_DE_INVESTIGACIONES_EN_LINGÜÍSTICA">#REF!</definedName>
    <definedName name="GRUPO_DE_INVESTIGACIONES_EN_LITERATURA">#REF!</definedName>
    <definedName name="JULIO">'[1]TIQUETES 2018'!#REF!</definedName>
    <definedName name="JUNIO">'[1]TIQUETES 2018'!#REF!</definedName>
    <definedName name="M">#REF!</definedName>
    <definedName name="MARZO">'[1]TIQUETES 2018'!#REF!</definedName>
    <definedName name="MAYO">'[1]TIQUETES 2018'!#REF!</definedName>
    <definedName name="MESES">'[1]TIQUETES 2018'!#REF!</definedName>
    <definedName name="mm">#REF!</definedName>
    <definedName name="MODALIDAD">'[1]TIQUETES 2018'!#REF!</definedName>
    <definedName name="MODALIDAD_DE_CONTRATACIÓN">[2]FÓRMULAS!$J$2:$J$10</definedName>
    <definedName name="MUSEOLOGÍA">'[1]TIQUETES 2018'!#REF!</definedName>
    <definedName name="N">#REF!</definedName>
    <definedName name="NOVIEMBRE">'[1]TIQUETES 2018'!#REF!</definedName>
    <definedName name="OCTUBRE">'[1]TIQUETES 2018'!#REF!</definedName>
    <definedName name="pac03año">#REF!</definedName>
    <definedName name="PLANEACIÓN">'[1]TIQUETES 2018'!#REF!</definedName>
    <definedName name="PROCESOS">'[1]TIQUETES 2018'!#REF!</definedName>
    <definedName name="PROGRAMA_ELE_COLOMBIA">'[1]TIQUETES 2018'!#REF!</definedName>
    <definedName name="RECURSOS_FÍSICOS">'[1]TIQUETES 2018'!#REF!</definedName>
    <definedName name="RELACIONES_INTERINSTITUCIONALES">#REF!</definedName>
    <definedName name="RUB_01">#REF!</definedName>
    <definedName name="RUB_02">#REF!</definedName>
    <definedName name="RUB_03">#REF!</definedName>
    <definedName name="RUB_04">#REF!</definedName>
    <definedName name="RUB_05">#REF!</definedName>
    <definedName name="RUB_06">#REF!</definedName>
    <definedName name="RUB_07">#REF!</definedName>
    <definedName name="RUB_08">#REF!</definedName>
    <definedName name="RUB_09">#REF!</definedName>
    <definedName name="RUB_1">#REF!</definedName>
    <definedName name="RUB_10">#REF!</definedName>
    <definedName name="RUB_11">#REF!</definedName>
    <definedName name="RUB_12">#REF!</definedName>
    <definedName name="RUB_13">#REF!</definedName>
    <definedName name="RUB_14">#REF!</definedName>
    <definedName name="RUB_15">#REF!</definedName>
    <definedName name="RUB_16">#REF!</definedName>
    <definedName name="RUB_17">#REF!</definedName>
    <definedName name="RUB_18">#REF!</definedName>
    <definedName name="RUB_19">#REF!</definedName>
    <definedName name="RUB_2">#REF!</definedName>
    <definedName name="RUB_20">#REF!</definedName>
    <definedName name="RUB_21">#REF!</definedName>
    <definedName name="RUB_22">#REF!</definedName>
    <definedName name="RUB_23">#REF!</definedName>
    <definedName name="RUB_24">#REF!</definedName>
    <definedName name="RUB_25">#REF!</definedName>
    <definedName name="RUB_26">#REF!</definedName>
    <definedName name="RUB_27">#REF!</definedName>
    <definedName name="RUB_3">#REF!</definedName>
    <definedName name="RUB_4">#REF!</definedName>
    <definedName name="RUB_5">#REF!</definedName>
    <definedName name="RUB_6">#REF!</definedName>
    <definedName name="RUB_7">#REF!</definedName>
    <definedName name="RUB_8">#REF!</definedName>
    <definedName name="RUB_9">#REF!</definedName>
    <definedName name="S">#REF!</definedName>
    <definedName name="SAB">'[1]PLAN ANUAL DE ADQUISICIONES'!#REF!</definedName>
    <definedName name="SEPTIEMBRE">'[1]TIQUETES 2018'!#REF!</definedName>
    <definedName name="SER">#REF!</definedName>
    <definedName name="SINO">[2]FÓRMULAS!$N$2:$N$3</definedName>
    <definedName name="SISTEMAS">'[1]TIQUETES 2018'!#REF!</definedName>
    <definedName name="SS">#REF!</definedName>
    <definedName name="SSF">#REF!</definedName>
    <definedName name="SSS">#REF!</definedName>
    <definedName name="SUBDIRECCIÓN">[2]FÓRMULAS!$B$2:$B$4</definedName>
    <definedName name="SUBDIRECCIÓN_ACADÉMICA">'[1]TIQUETES 2018'!#REF!</definedName>
    <definedName name="SUBDIRECCIÓN_ADMINISTRATIVA_Y_FINANCIERA">'[1]TIQUETES 2018'!#REF!</definedName>
    <definedName name="UBICACION">'[1]TIQUETES 2018'!#REF!</definedName>
    <definedName name="UNIDAD_DOCENTE_SEMINARIO_ANDRÉS_BELLO">'[1]TIQUETES 2018'!#REF!</definedName>
    <definedName name="UNIDAD_DOCENTE_SEMINARIO_ANDRÉS_BELLO_">'[1]TIQUETES 2018'!#REF!</definedName>
    <definedName name="VF">[2]FÓRMULAS!$P$2:$P$5</definedName>
    <definedName name="VFSINO">'[1]TIQUETES 2018'!#REF!</definedName>
    <definedName name="XX">#REF!</definedName>
    <definedName name="z">[2]FÓRMULAS!$C$2:$C$18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5" l="1"/>
  <c r="I29" i="5"/>
  <c r="H29" i="5"/>
  <c r="G29" i="5"/>
  <c r="M28" i="5"/>
  <c r="S28" i="5" s="1"/>
  <c r="Q27" i="5"/>
  <c r="R27" i="5" s="1"/>
  <c r="M27" i="5"/>
  <c r="M26" i="5"/>
  <c r="S26" i="5" s="1"/>
  <c r="M25" i="5"/>
  <c r="S25" i="5" s="1"/>
  <c r="Q24" i="5"/>
  <c r="S24" i="5" s="1"/>
  <c r="M24" i="5"/>
  <c r="R24" i="5" s="1"/>
  <c r="S23" i="5"/>
  <c r="R23" i="5"/>
  <c r="Q23" i="5"/>
  <c r="M23" i="5"/>
  <c r="M22" i="5"/>
  <c r="S22" i="5" s="1"/>
  <c r="M21" i="5"/>
  <c r="S21" i="5" s="1"/>
  <c r="M20" i="5"/>
  <c r="S20" i="5" s="1"/>
  <c r="S19" i="5"/>
  <c r="Q19" i="5"/>
  <c r="M19" i="5"/>
  <c r="R19" i="5" s="1"/>
  <c r="M18" i="5"/>
  <c r="S18" i="5" s="1"/>
  <c r="M17" i="5"/>
  <c r="S17" i="5" s="1"/>
  <c r="S16" i="5"/>
  <c r="R16" i="5"/>
  <c r="M16" i="5"/>
  <c r="M15" i="5"/>
  <c r="S15" i="5" s="1"/>
  <c r="Q14" i="5"/>
  <c r="S14" i="5" s="1"/>
  <c r="M14" i="5"/>
  <c r="R14" i="5" s="1"/>
  <c r="Q13" i="5"/>
  <c r="S13" i="5" s="1"/>
  <c r="M13" i="5"/>
  <c r="R13" i="5" s="1"/>
  <c r="S12" i="5"/>
  <c r="M12" i="5"/>
  <c r="R12" i="5" s="1"/>
  <c r="M11" i="5"/>
  <c r="S11" i="5" s="1"/>
  <c r="M10" i="5"/>
  <c r="S10" i="5" s="1"/>
  <c r="M9" i="5"/>
  <c r="S9" i="5" s="1"/>
  <c r="S8" i="5"/>
  <c r="Q8" i="5"/>
  <c r="M8" i="5"/>
  <c r="R8" i="5" s="1"/>
  <c r="Q7" i="5"/>
  <c r="S7" i="5" s="1"/>
  <c r="M7" i="5"/>
  <c r="R7" i="5" s="1"/>
  <c r="Q6" i="5"/>
  <c r="S6" i="5" s="1"/>
  <c r="M6" i="5"/>
  <c r="R6" i="5" s="1"/>
  <c r="S5" i="5"/>
  <c r="M5" i="5"/>
  <c r="R5" i="5" s="1"/>
  <c r="Q4" i="5"/>
  <c r="Q29" i="5" s="1"/>
  <c r="M4" i="5"/>
  <c r="R4" i="5" s="1"/>
  <c r="M3" i="5"/>
  <c r="R3" i="5" s="1"/>
  <c r="S2" i="5"/>
  <c r="R2" i="5"/>
  <c r="M2" i="5"/>
  <c r="R20" i="5" l="1"/>
  <c r="S27" i="5"/>
  <c r="R17" i="5"/>
  <c r="S3" i="5"/>
  <c r="R10" i="5"/>
  <c r="R21" i="5"/>
  <c r="R28" i="5"/>
  <c r="R18" i="5"/>
  <c r="R25" i="5"/>
  <c r="S4" i="5"/>
  <c r="R26" i="5"/>
  <c r="R9" i="5"/>
  <c r="R29" i="5" s="1"/>
  <c r="R11" i="5"/>
  <c r="R22" i="5"/>
  <c r="R15" i="5"/>
  <c r="U9" i="4" l="1"/>
  <c r="U7" i="4"/>
  <c r="J11" i="4"/>
  <c r="J13" i="4" s="1"/>
  <c r="N9" i="2"/>
  <c r="M9" i="2"/>
  <c r="L9" i="2"/>
  <c r="O13" i="1"/>
  <c r="N13" i="1"/>
  <c r="M13" i="1"/>
  <c r="L13" i="1"/>
</calcChain>
</file>

<file path=xl/sharedStrings.xml><?xml version="1.0" encoding="utf-8"?>
<sst xmlns="http://schemas.openxmlformats.org/spreadsheetml/2006/main" count="949" uniqueCount="256">
  <si>
    <t>Año Fiscal:</t>
  </si>
  <si>
    <t/>
  </si>
  <si>
    <t>Vigencia:</t>
  </si>
  <si>
    <t>Reservas</t>
  </si>
  <si>
    <t>Periodo:</t>
  </si>
  <si>
    <t>Marzo</t>
  </si>
  <si>
    <t>UEJ</t>
  </si>
  <si>
    <t>NOMBRE UEJ</t>
  </si>
  <si>
    <t>RUBRO</t>
  </si>
  <si>
    <t>TIPO</t>
  </si>
  <si>
    <t>CTA</t>
  </si>
  <si>
    <t>SUB
CTA</t>
  </si>
  <si>
    <t>OBJ</t>
  </si>
  <si>
    <t>FUENTE</t>
  </si>
  <si>
    <t>REC</t>
  </si>
  <si>
    <t>SIT</t>
  </si>
  <si>
    <t>DESCRIPCION</t>
  </si>
  <si>
    <t>RESERVA PRESUPUESTAL A 31-12-2023</t>
  </si>
  <si>
    <t>OBLIGACION</t>
  </si>
  <si>
    <t>ORDEN PAGO</t>
  </si>
  <si>
    <t>PAGOS</t>
  </si>
  <si>
    <t>33-07-00</t>
  </si>
  <si>
    <t>INSTITUTO CARO Y CUERVO</t>
  </si>
  <si>
    <t>A-02</t>
  </si>
  <si>
    <t>A</t>
  </si>
  <si>
    <t>02</t>
  </si>
  <si>
    <t>Nación</t>
  </si>
  <si>
    <t>CSF</t>
  </si>
  <si>
    <t>ADQUISICIÓN DE BIENES  Y SERVICIOS</t>
  </si>
  <si>
    <t>Propios</t>
  </si>
  <si>
    <t>C-3301-1603-2</t>
  </si>
  <si>
    <t>C</t>
  </si>
  <si>
    <t>3301</t>
  </si>
  <si>
    <t>1603</t>
  </si>
  <si>
    <t>2</t>
  </si>
  <si>
    <t>PROMOCIÓN Y ACCESO EFECTIVO A PROCESOS CULTURALES Y ARTÍSTICOS</t>
  </si>
  <si>
    <t>C-3302-1603-2</t>
  </si>
  <si>
    <t>3302</t>
  </si>
  <si>
    <t>GESTIÓN, PROTECCIÓN Y SALVAGUARDIA DEL PATRIMONIO CULTURAL COLOMBIANO</t>
  </si>
  <si>
    <t>C-3399-1603-4</t>
  </si>
  <si>
    <t>3399</t>
  </si>
  <si>
    <t>4</t>
  </si>
  <si>
    <t>FORTALECIMIENTO DE LA GESTIÓN Y DIRECCIÓN DEL SECTOR CULTURA</t>
  </si>
  <si>
    <t>TOTAL PRESUPUESTO</t>
  </si>
  <si>
    <t>Cuentas x Pagar</t>
  </si>
  <si>
    <t>CUENTAS POR PAGAR CONSTITUIDAS A 31-12-2023</t>
  </si>
  <si>
    <t>Actual</t>
  </si>
  <si>
    <t>Abril</t>
  </si>
  <si>
    <t>ORD</t>
  </si>
  <si>
    <t>SOR
ORD</t>
  </si>
  <si>
    <t>ITEM</t>
  </si>
  <si>
    <t>SUB
ITEM</t>
  </si>
  <si>
    <t>SUB
ITEM 2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</si>
  <si>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</si>
  <si>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</si>
  <si>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</si>
  <si>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</si>
  <si>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</si>
  <si>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</si>
  <si>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</si>
  <si>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</si>
  <si>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A-01-01-01</t>
  </si>
  <si>
    <t>01</t>
  </si>
  <si>
    <t>10</t>
  </si>
  <si>
    <t>SALARIO</t>
  </si>
  <si>
    <t>A-01-01-02</t>
  </si>
  <si>
    <t>CONTRIBUCIONES INHERENTES A LA NÓMINA</t>
  </si>
  <si>
    <t>A-01-01-03</t>
  </si>
  <si>
    <t>03</t>
  </si>
  <si>
    <t>REMUNERACIONES NO CONSTITUTIVAS DE FACTOR SALARIAL</t>
  </si>
  <si>
    <t>A-01-02-01</t>
  </si>
  <si>
    <t>A-01-02-02</t>
  </si>
  <si>
    <t>20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</si>
  <si>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</si>
  <si>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</si>
  <si>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</si>
  <si>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</si>
  <si>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</si>
  <si>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</si>
  <si>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</si>
  <si>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A-03-06-01-005</t>
  </si>
  <si>
    <t>06</t>
  </si>
  <si>
    <t>005</t>
  </si>
  <si>
    <t>ASOCIACIÓN COLOMBIANA DE UNIVERSIDADES -ASCUN-</t>
  </si>
  <si>
    <t>A-08-01</t>
  </si>
  <si>
    <t>08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</si>
  <si>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</si>
  <si>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</si>
  <si>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</si>
  <si>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</si>
  <si>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</si>
  <si>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</si>
  <si>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</si>
  <si>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A-08-05</t>
  </si>
  <si>
    <t>05</t>
  </si>
  <si>
    <t>MULTAS, SANCIONES E INTERESES DE MORA</t>
  </si>
  <si>
    <t>C-3302-1603-3-20302B</t>
  </si>
  <si>
    <t>3</t>
  </si>
  <si>
    <t>20302B</t>
  </si>
  <si>
    <t>2. SEGURIDAD HUMANA Y JUSTICIA SOCIAL / B. RECONOCIMIENTO, SALVAGUARDIA Y FOMENTO DE LA MEMORIA VIVA, EL PATRIMONIO, LAS CULTURAS Y LOS SABERES</t>
  </si>
  <si>
    <t>21</t>
  </si>
  <si>
    <t>C-3399-1603-5-20302D</t>
  </si>
  <si>
    <t>5</t>
  </si>
  <si>
    <t>20302D</t>
  </si>
  <si>
    <t>2. SEGURIDAD HUMANA Y JUSTICIA SOCIAL / D. GOBERNANZA CULTURAL</t>
  </si>
  <si>
    <t>C-3399-1603-6-20302D</t>
  </si>
  <si>
    <t>6</t>
  </si>
  <si>
    <t>TOTAL REZAGO 2023</t>
  </si>
  <si>
    <t>TOTAL PRESUPUESTO 2024</t>
  </si>
  <si>
    <t>REZAGO VS PRESUPUESTO 2024</t>
  </si>
  <si>
    <t>TOTAL CXP 2023</t>
  </si>
  <si>
    <t>CXP VS REZAGO 2024</t>
  </si>
  <si>
    <t>RP</t>
  </si>
  <si>
    <t>TIPO DOCUMENTO SOPORTE</t>
  </si>
  <si>
    <t>CONTRATO</t>
  </si>
  <si>
    <t>CONTRATISTA</t>
  </si>
  <si>
    <t>ITEM AFECTACIÓN GASTO Y/O PROYECTO DE INVERSIÓN</t>
  </si>
  <si>
    <t>DESCRIPCIÓN ITEM Y/O PROYECTO DE INVERSIÓN</t>
  </si>
  <si>
    <t>ANC - GASTOS GENERALES NACION CSF</t>
  </si>
  <si>
    <t>CNC - INVERSION ORDINARIA NACIÓN CSF</t>
  </si>
  <si>
    <t>GASTOS GENERALES PROPIOS CSF</t>
  </si>
  <si>
    <t>INVERSION PROPIOS CSF</t>
  </si>
  <si>
    <t>SUPERVISOR</t>
  </si>
  <si>
    <t>PLAZO</t>
  </si>
  <si>
    <t>VALOR RESERVA PRESUPUESTAL</t>
  </si>
  <si>
    <t>OBSERVACIONES</t>
  </si>
  <si>
    <t>ORDEN DE PAGO</t>
  </si>
  <si>
    <t>FECHA DE PAGO</t>
  </si>
  <si>
    <t>VALOR PAGADO</t>
  </si>
  <si>
    <t>SALDO</t>
  </si>
  <si>
    <t>% DE EJECUCIÓN</t>
  </si>
  <si>
    <t>POLIZAS</t>
  </si>
  <si>
    <t>NOTA DE COBERTURA</t>
  </si>
  <si>
    <t>AXA COLPATRIA SEGUROS S.A.</t>
  </si>
  <si>
    <t>A-02-02-02-007-001</t>
  </si>
  <si>
    <t>SERVICIOS FINANCIEROS Y SERVICIOS CONEXOS</t>
  </si>
  <si>
    <t>JOSÉ WILLIAM SÁNCHEZ</t>
  </si>
  <si>
    <t>CONTRATO DE PRESTACION DE SERVICIOS</t>
  </si>
  <si>
    <t>ICC-PS-041-2023</t>
  </si>
  <si>
    <t>SOFTWARE HOUSE S.A.S</t>
  </si>
  <si>
    <t>A-02-02-02-008-003</t>
  </si>
  <si>
    <t>SERVICIOS PROFESIONALES, CIENTÍFICOS Y TÉCNICOS (EXCEPTO LOS SERVICIOS DE INVESTIGACION, URBANISMO, JURÍDICOS Y DE CONTABILIDAD)</t>
  </si>
  <si>
    <t>MANUEL GÓMEZ</t>
  </si>
  <si>
    <t>ORDEN DE COMPRA</t>
  </si>
  <si>
    <t>ORGANIZACION TERPEL S.A.</t>
  </si>
  <si>
    <t>A-02-02-01-003-003</t>
  </si>
  <si>
    <t>PRODUCTOS DE HORNOS DE COQUE; PRODUCTOS DE REFINACIÓN DE PETRÓLEO Y COMBUSTIBLE NUCLEAR</t>
  </si>
  <si>
    <t>PENDIENTE ACTA DE LIQUIDACION - CARGUE EN COLOMBIA COMPRA PARA LIBEREAR SALDO</t>
  </si>
  <si>
    <t>31277124     31277824</t>
  </si>
  <si>
    <t>106931</t>
  </si>
  <si>
    <t>EMPRESA DE TELECOMUNICACIONES DE BOGOTA SA ESP PUDIENDO IDENTIFICARSE PARA TODOS LOS EFECTOS CON LA SIGLA ETB S.A. E.S.P.</t>
  </si>
  <si>
    <t>A-02-02-02-008-004</t>
  </si>
  <si>
    <t>SERVICIOS DE TELECOMUNICACIONES, TRANSMISIÓN Y SUMINISTRO DE INFORMACIÓN</t>
  </si>
  <si>
    <t>PENDIENTE ACTA DE LIQUIDACION PARA LIBEREAR SALDO</t>
  </si>
  <si>
    <t>ICC-PS-125-2023</t>
  </si>
  <si>
    <t>CAMERFIRMA COLOMBIA SAS</t>
  </si>
  <si>
    <t>A-02-02-01-004-005</t>
  </si>
  <si>
    <t>MAQUINARIA DE OFICINA, CONTABILIDAD E INFORMÁTICA</t>
  </si>
  <si>
    <t>HÉCTOR ALEJANDRO CADAVID</t>
  </si>
  <si>
    <t>34877824      34879724</t>
  </si>
  <si>
    <t>ICC-PS-134-2023</t>
  </si>
  <si>
    <t>TOYOCAR'S INGENIERIA AUTOMOTRIZ SAS</t>
  </si>
  <si>
    <t>A-02-02-02-008-007</t>
  </si>
  <si>
    <t>SERVICIOS DE MANTENIMIENTO, REPARACIÓN E INSTALACIÓN (EXCEPTO SERVICIOS DE CONSTRUCCIÓN)</t>
  </si>
  <si>
    <t>LIBERAR SALDO, SE REMITE ACTA DE LIQUIDACION - ALEXANDRA PANESSO</t>
  </si>
  <si>
    <t>81794024
81795724
81801724</t>
  </si>
  <si>
    <t>110278 del 30 de mayo de 2023</t>
  </si>
  <si>
    <t>UNION TEMPORAL LADOINSA 2022</t>
  </si>
  <si>
    <t>A-02-02-02-008-005</t>
  </si>
  <si>
    <t>SERVICIOS DE SOPORTE</t>
  </si>
  <si>
    <t>34874324      34876324
81819924
81822624</t>
  </si>
  <si>
    <t>22/02/2024
26/03/2024</t>
  </si>
  <si>
    <t>CONTRATO INTERADMINISTRATIVO</t>
  </si>
  <si>
    <t>ICC-CI-153-2023</t>
  </si>
  <si>
    <t>SERVICIOS POSTALES NACIONALES S.A.S</t>
  </si>
  <si>
    <t>A-02-02-02-006-008</t>
  </si>
  <si>
    <t>SERVICIOS POSTALES Y DE MENSAJERÍA</t>
  </si>
  <si>
    <t>CONVENIO</t>
  </si>
  <si>
    <t>CONVENIO DE ASOCIACIÓN</t>
  </si>
  <si>
    <t>CORPORACION DE DESARROLLO SOCIAL  ELITE</t>
  </si>
  <si>
    <t>C-3302-1603-2-0-3302070-02</t>
  </si>
  <si>
    <t>ADQUISICIÓN DE BIENES Y SERVICIOS - SERVICIODE DIVULGACIÓN Y PUBLICACIÓN DEL PATRIMONIO CULTURAL - CONSOLIDACIÓN DE LAS FUNCIONES MISIONALES, FORMACIÓN, DOCENCIA Y APROPIACIÓN SOCIAL DEL CONOCIMIENTO, DEL INSTITUTO CARO Y CUERVO A NIVEL NACIONAL  BOG</t>
  </si>
  <si>
    <t>RESOLUCION</t>
  </si>
  <si>
    <t>0299</t>
  </si>
  <si>
    <t>CAMARA COLOMBIANA DEL LIBRO</t>
  </si>
  <si>
    <t>JOHANNA FORERO</t>
  </si>
  <si>
    <t>CONTRATO DE PRESTACION DE SERVICIOS - PROFESIONALES</t>
  </si>
  <si>
    <t>ICC-PS-236-2023</t>
  </si>
  <si>
    <t>SERVIECOLOGICO S A S</t>
  </si>
  <si>
    <t>A-02-02-02-009-004</t>
  </si>
  <si>
    <t>SERVICIOS DE ALCANTARILLADO, RECOLECCIÓN, TRATAMIENTO Y DISPOSICIÓN DE DESECHOS Y OTROS SERVICIOS DE SANEAMIENTO AMBIENTAL</t>
  </si>
  <si>
    <t>SILVIA KARINA MARTINEZ GUAUQUE</t>
  </si>
  <si>
    <t>CONTRATO DE OBRA</t>
  </si>
  <si>
    <t>ICC-OB-239-2023</t>
  </si>
  <si>
    <t>MACROVIL SAS</t>
  </si>
  <si>
    <t>A-02-02-02-008-007
A-02-02-01-004-006</t>
  </si>
  <si>
    <t>SERVICIOS DE MANTENIMIENTO, REPARACIÓN E INSTALACIÓN (EXCEPTO SERVICIOS DE CONSTRUCCIÓN)
MAQUINARIA Y APARATOS ELÉCTRICOS</t>
  </si>
  <si>
    <t>SILVIA KARINA MARTÍNEZ GUAUQUE</t>
  </si>
  <si>
    <t>52088124
52089624
52092924</t>
  </si>
  <si>
    <t>ICC-PS-243-2023</t>
  </si>
  <si>
    <t>SOLUCIONES MEDIO AMBIENTALES SOLMED S.A.S</t>
  </si>
  <si>
    <t>JOSE WILLIAM BALLEN MONTOYA</t>
  </si>
  <si>
    <t>81824824
81826224</t>
  </si>
  <si>
    <t>ICC-PS-240-2023</t>
  </si>
  <si>
    <t>DIGITALIA PUBLISHING COLOMBIA SAS</t>
  </si>
  <si>
    <t>C-3301-1603-2-0-3301098-02
C-3301-1603-2-0-3301085-02</t>
  </si>
  <si>
    <t>ADQUISICIÓN DE BIENES Y SERVICIOS - SERVICIO DE ACCESO A MATERIALES DE LECTURA - INCREMENTO  DE RECURSOS FÍSICOS PARA EL APOYO ACADÉMICO Y MUSEAL DEL INSTITUTO CARO Y CUERVO  BOGOTÁ
ADQUISICIÓN DE BIENES Y SERVICIOS - SERVICIOS BIBLIOTECARIOS - INCREMENTO  DE RECURSOS FÍSICOS PARA EL APOYO ACADÉMICO Y MUSEAL DEL INSTITUTO CARO Y CUERVO  BOGOTÁ</t>
  </si>
  <si>
    <t>NELSON VELOZA</t>
  </si>
  <si>
    <t>ICC-PS-248-2023</t>
  </si>
  <si>
    <t>ECOMAS INGENIEROS SAS</t>
  </si>
  <si>
    <t>SILVIA KARINA 
MARTINEZ GUAUQUE</t>
  </si>
  <si>
    <t>ICC-PS-249-2023</t>
  </si>
  <si>
    <t>PORMIL E U</t>
  </si>
  <si>
    <t>C-3301-1603-2-0-3301043-02
C-3302-1603-2-0-3302070-02</t>
  </si>
  <si>
    <t>ADQUISICIÓN DE BIENES Y SERVICIOS - MUSEOS ADECUADOS - INCREMENTO  DE RECURSOS FÍSICOS PARA EL APOYO ACADÉMICO Y MUSEAL DEL INSTITUTO CARO Y CUERVO  BOGOTÁ
ADQUISICIÓN DE BIENES Y SERVICIOS - SERVICIODE DIVULGACIÓN Y PUBLICACIÓN DEL PATRIMONIO CULTURAL - CONSOLIDACIÓN DE LAS FUNCIONES MISIONALES, FORMACIÓN, DOCENCIA Y APROPIACIÓN SOCIAL DEL CONOCIMIENTO, DEL INSTITUTO CARO Y CUERVO A NIVEL NACIONAL  BOG</t>
  </si>
  <si>
    <t>JUAN MANUEL ESPINOSA CON APOYO DE  PABLO DANIEL HERNÁNDEZ  CORREDOR</t>
  </si>
  <si>
    <t>ICC-PS-251-2023</t>
  </si>
  <si>
    <t>INDULTEC SOLUCIONES INTEGRALES S.A.S.</t>
  </si>
  <si>
    <t>ICC-OB-250-2023</t>
  </si>
  <si>
    <t>SIPCO SAS</t>
  </si>
  <si>
    <t>A-02-02-01-003-005
A-02-02-01-003-006
A-02-02-02-005-004
A-02-02-02-008-007</t>
  </si>
  <si>
    <t>OTROS PRODUCTOS QUÍMICOS; FIBRAS ARTIFICIALES (O FIBRAS INDUSTRIALES HECHAS POR EL HOMBRE)
PRODUCTOS DE CAUCHO Y PLÁSTICO
SERVICIOS DE CONSTRUCCIÓN
SERVICIOS DE MANTENIMIENTO, REPARACIÓN E INSTALACIÓN (EXCEPTO SERVICIOS DE CONSTRUCCIÓN)</t>
  </si>
  <si>
    <t>SILVIA KARINA MARTÍNEZ GUAQUE</t>
  </si>
  <si>
    <t>15030024
101390624
101398824</t>
  </si>
  <si>
    <t>31/01/2024
12/04/2024</t>
  </si>
  <si>
    <t>ICC-PS-253-2023</t>
  </si>
  <si>
    <t>XPRESS ESTUDIO GRAFICO Y DIGITAL  S.A.S</t>
  </si>
  <si>
    <t>FACTURA CARGADA - PENDIENTE ACTA DE LIQUIDACION PARA PAGO</t>
  </si>
  <si>
    <t>ICC-PS-256-2023</t>
  </si>
  <si>
    <t>A &amp; R RODCOMERCIAL SAS</t>
  </si>
  <si>
    <t>HUGO ALEJANDRO PRIETO NUÑEZ</t>
  </si>
  <si>
    <t>ICC-PS-258-2023</t>
  </si>
  <si>
    <t>ESGA CONSULTORIA, INTERVENTORIA E INGENIERIA AMBIENTAL S.A.S.</t>
  </si>
  <si>
    <t>EN PROCESO DE PAGO - OK ACTA DE LIQUIDACION</t>
  </si>
  <si>
    <t>ICC-OB-259-2023</t>
  </si>
  <si>
    <t>KRESKY S.A.S</t>
  </si>
  <si>
    <t>A-02-02-02-005-004</t>
  </si>
  <si>
    <t>SERVICIOS DE CONSTRUCCIÓN</t>
  </si>
  <si>
    <t>JOSE 
WILLIAM BALLLEN MONTOYA</t>
  </si>
  <si>
    <t>34884124      34888924</t>
  </si>
  <si>
    <t>123305</t>
  </si>
  <si>
    <t>CONTROLES EMPRESARIALES S A S</t>
  </si>
  <si>
    <t>C-3302-1603-2-0-3302070-02
C-3399-1603-4-0-3399052-02</t>
  </si>
  <si>
    <t>ADQUISICIÓN DE BIENES Y SERVICIOS - SERVICIODE DIVULGACIÓN Y PUBLICACIÓN DEL PATRIMONIO CULTURAL - CONSOLIDACIÓN DE LAS FUNCIONES MISIONALES, FORMACIÓN, DOCENCIA Y APROPIACIÓN SOCIAL DEL CONOCIMIENTO, DEL INSTITUTO CARO Y CUERVO A NIVEL NACIONAL  BOG
ADQUISICIÓN DE BIENES Y SERVICIOS - SEDE CONSTRUIDA Y DOTADA - FORTALECIMIENTO DE LOS SISTEMAS DE GESTIÓN PARA LA ADECUACIÓN, PROTECCIÓN Y SALVAGUARDIA DEL PATRIMONIO CULTURAL DEL INSTITUTO CARO Y CUERVO   BOGOTÁ</t>
  </si>
  <si>
    <t>81803624
81814824
81817024</t>
  </si>
  <si>
    <t>ICC-PS-260-2023</t>
  </si>
  <si>
    <t>DOSSIER SOLUCIONES SAS</t>
  </si>
  <si>
    <t>C-3301-1603-2-0-3301085-02
C-3302-1603-2-0-3302067-02
C-3302-1603-2-0-3302001-02</t>
  </si>
  <si>
    <t>ADQUISICIÓN DE BIENES Y SERVICIOS - SERVICIOS BIBLIOTECARIOS - INCREMENTO  DE RECURSOS FÍSICOS PARA EL APOYO ACADÉMICO Y MUSEAL DEL INSTITUTO CARO Y CUERVO  BOGOTÁ
ADQUISICIÓN DE BIENES Y SERVICIOS - SERVICIOS DE EDUCACIÓN FORMAL DE POSGRADO - CONSOLIDACIÓN DE LAS FUNCIONES MISIONALES, FORMACIÓN, DOCENCIA Y APROPIACIÓN SOCIAL DEL CONOCIMIENTO, DEL INSTITUTO CARO Y CUERVO A NIVEL NACIONAL  BOGOTÁ, CHÍA
ADQUISICIÓN DE BIENES Y SERVICIOS - DOCUMENTOS INVESTIGACIÓN - CONSOLIDACIÓN DE LAS FUNCIONES MISIONALES, FORMACIÓN, DOCENCIA Y APROPIACIÓN SOCIAL DEL CONOCIMIENTO, DEL INSTITUTO CARO Y CUERVO A NIVEL NACIONAL  BOGOTÁ, CHÍA</t>
  </si>
  <si>
    <t>0400 DE 2023</t>
  </si>
  <si>
    <t>JUAN LUIS MEJIA ARANGO</t>
  </si>
  <si>
    <t>LIBERAR SALDO CON RESOLUCION - ALEXANDRA PANESSO</t>
  </si>
  <si>
    <t>EDUARDO  DURAN GOMEZ</t>
  </si>
  <si>
    <t>58442524
58444124</t>
  </si>
  <si>
    <t>CESAR ARMANDO NAVARRETE VALBUENA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</si>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</sst>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3" formatCode="_-* #,##0.00_-;\-* #,##0.00_-;_-* &quot;-&quot;??_-;_-@_-"/>
    <numFmt numFmtId="164" formatCode="[$-1240A]&quot;$&quot;\ #,##0.00;\-&quot;$&quot;\ #,##0.00"/>
    <numFmt numFmtId="165" formatCode="[$-1240A]&quot;$&quot;#,##0.00;\(&quot;$&quot;#,##0.00\)"/>
    <numFmt numFmtId="166" formatCode="_-&quot;$&quot;\ * #,##0.00_-;\-&quot;$&quot;\ * #,##0.00_-;_-&quot;$&quot;\ * &quot;-&quot;??_-;_-@_-"/>
    <numFmt numFmtId="167" formatCode="0.000000%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9">
    <xf numFmtId="0" fontId="0" fillId="0" borderId="0" xfId="0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7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0" fontId="6" fillId="0" borderId="1" xfId="0" applyFont="1" applyBorder="1" applyAlignment="1">
      <alignment horizontal="right" vertical="center" wrapText="1" readingOrder="1"/>
    </xf>
    <xf numFmtId="0" fontId="4" fillId="0" borderId="2" xfId="0" applyFont="1" applyBorder="1" applyAlignment="1">
      <alignment vertic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left" vertical="center" wrapText="1" readingOrder="1"/>
    </xf>
    <xf numFmtId="164" fontId="4" fillId="0" borderId="2" xfId="0" applyNumberFormat="1" applyFont="1" applyBorder="1" applyAlignment="1">
      <alignment horizontal="right" vertical="center" wrapText="1" readingOrder="1"/>
    </xf>
    <xf numFmtId="165" fontId="7" fillId="0" borderId="2" xfId="0" applyNumberFormat="1" applyFont="1" applyBorder="1" applyAlignment="1">
      <alignment horizontal="right" vertical="center" wrapText="1" readingOrder="1"/>
    </xf>
    <xf numFmtId="4" fontId="0" fillId="0" borderId="0" xfId="0" applyNumberFormat="1"/>
    <xf numFmtId="0" fontId="11" fillId="0" borderId="0" xfId="2" applyFont="1" applyAlignment="1">
      <alignment horizontal="center" wrapText="1"/>
    </xf>
    <xf numFmtId="0" fontId="11" fillId="0" borderId="2" xfId="2" applyFont="1" applyBorder="1" applyAlignment="1">
      <alignment vertical="center" wrapText="1"/>
    </xf>
    <xf numFmtId="166" fontId="11" fillId="0" borderId="2" xfId="3" applyFont="1" applyFill="1" applyBorder="1" applyAlignment="1">
      <alignment vertical="center" wrapText="1"/>
    </xf>
    <xf numFmtId="0" fontId="11" fillId="0" borderId="2" xfId="2" applyFont="1" applyBorder="1" applyAlignment="1">
      <alignment horizontal="left" vertical="center" wrapText="1"/>
    </xf>
    <xf numFmtId="14" fontId="11" fillId="0" borderId="2" xfId="3" applyNumberFormat="1" applyFont="1" applyBorder="1" applyAlignment="1">
      <alignment vertical="center" wrapText="1"/>
    </xf>
    <xf numFmtId="166" fontId="10" fillId="2" borderId="2" xfId="3" applyFont="1" applyFill="1" applyBorder="1" applyAlignment="1">
      <alignment vertical="center" wrapText="1"/>
    </xf>
    <xf numFmtId="0" fontId="11" fillId="0" borderId="2" xfId="2" applyFont="1" applyBorder="1" applyAlignment="1">
      <alignment horizontal="right" vertical="center" wrapText="1"/>
    </xf>
    <xf numFmtId="14" fontId="11" fillId="0" borderId="2" xfId="2" applyNumberFormat="1" applyFont="1" applyBorder="1" applyAlignment="1">
      <alignment vertical="center" wrapText="1"/>
    </xf>
    <xf numFmtId="166" fontId="11" fillId="0" borderId="2" xfId="2" applyNumberFormat="1" applyFont="1" applyBorder="1" applyAlignment="1">
      <alignment vertical="center" wrapText="1"/>
    </xf>
    <xf numFmtId="10" fontId="11" fillId="0" borderId="2" xfId="4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wrapText="1"/>
    </xf>
    <xf numFmtId="10" fontId="11" fillId="3" borderId="2" xfId="4" applyNumberFormat="1" applyFont="1" applyFill="1" applyBorder="1" applyAlignment="1">
      <alignment horizontal="center" vertical="center" wrapText="1"/>
    </xf>
    <xf numFmtId="167" fontId="11" fillId="0" borderId="2" xfId="4" applyNumberFormat="1" applyFont="1" applyFill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10" fontId="11" fillId="4" borderId="2" xfId="4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10" fillId="2" borderId="3" xfId="2" applyFont="1" applyFill="1" applyBorder="1" applyAlignment="1">
      <alignment vertical="center" wrapText="1"/>
    </xf>
    <xf numFmtId="166" fontId="10" fillId="2" borderId="3" xfId="3" applyFont="1" applyFill="1" applyBorder="1" applyAlignment="1">
      <alignment vertical="center" wrapText="1"/>
    </xf>
    <xf numFmtId="166" fontId="11" fillId="0" borderId="0" xfId="3" applyFont="1" applyAlignment="1">
      <alignment wrapText="1"/>
    </xf>
    <xf numFmtId="166" fontId="10" fillId="0" borderId="0" xfId="3" applyFont="1" applyFill="1" applyBorder="1" applyAlignment="1">
      <alignment vertical="center" wrapText="1"/>
    </xf>
    <xf numFmtId="166" fontId="11" fillId="0" borderId="0" xfId="3" applyFont="1" applyAlignment="1">
      <alignment vertical="center" wrapText="1"/>
    </xf>
    <xf numFmtId="0" fontId="11" fillId="0" borderId="0" xfId="2" applyFont="1" applyAlignment="1">
      <alignment horizontal="right" wrapText="1"/>
    </xf>
    <xf numFmtId="10" fontId="11" fillId="0" borderId="0" xfId="4" applyNumberFormat="1" applyFont="1" applyAlignment="1">
      <alignment horizontal="center" wrapText="1"/>
    </xf>
    <xf numFmtId="166" fontId="11" fillId="0" borderId="0" xfId="2" applyNumberFormat="1" applyFont="1" applyAlignment="1">
      <alignment wrapText="1"/>
    </xf>
    <xf numFmtId="43" fontId="11" fillId="0" borderId="0" xfId="2" applyNumberFormat="1" applyFont="1" applyAlignment="1">
      <alignment wrapText="1"/>
    </xf>
    <xf numFmtId="10" fontId="11" fillId="0" borderId="0" xfId="2" applyNumberFormat="1" applyFont="1" applyAlignment="1">
      <alignment wrapText="1"/>
    </xf>
    <xf numFmtId="0" fontId="2" fillId="5" borderId="2" xfId="0" applyFont="1" applyFill="1" applyBorder="1" applyAlignment="1">
      <alignment horizontal="center" vertical="center" wrapText="1" readingOrder="1"/>
    </xf>
    <xf numFmtId="0" fontId="4" fillId="5" borderId="2" xfId="0" applyFont="1" applyFill="1" applyBorder="1" applyAlignment="1">
      <alignment vertical="center" wrapText="1" readingOrder="1"/>
    </xf>
    <xf numFmtId="0" fontId="4" fillId="5" borderId="2" xfId="0" applyFont="1" applyFill="1" applyBorder="1" applyAlignment="1">
      <alignment horizontal="center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165" fontId="5" fillId="5" borderId="2" xfId="0" applyNumberFormat="1" applyFont="1" applyFill="1" applyBorder="1" applyAlignment="1">
      <alignment horizontal="right" vertical="center" wrapText="1" readingOrder="1"/>
    </xf>
    <xf numFmtId="10" fontId="8" fillId="5" borderId="2" xfId="1" applyNumberFormat="1" applyFont="1" applyFill="1" applyBorder="1" applyAlignment="1">
      <alignment horizontal="center" vertical="center"/>
    </xf>
    <xf numFmtId="10" fontId="8" fillId="5" borderId="2" xfId="1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left" vertical="center" wrapText="1" readingOrder="1"/>
    </xf>
    <xf numFmtId="0" fontId="4" fillId="5" borderId="1" xfId="0" applyFont="1" applyFill="1" applyBorder="1" applyAlignment="1">
      <alignment vertical="center" wrapText="1" readingOrder="1"/>
    </xf>
    <xf numFmtId="0" fontId="6" fillId="5" borderId="1" xfId="0" applyFont="1" applyFill="1" applyBorder="1" applyAlignment="1">
      <alignment horizontal="center" vertical="center" wrapText="1" readingOrder="1"/>
    </xf>
    <xf numFmtId="0" fontId="6" fillId="5" borderId="1" xfId="0" applyFont="1" applyFill="1" applyBorder="1" applyAlignment="1">
      <alignment horizontal="left" vertical="center" wrapText="1" readingOrder="1"/>
    </xf>
    <xf numFmtId="0" fontId="6" fillId="5" borderId="1" xfId="0" applyFont="1" applyFill="1" applyBorder="1" applyAlignment="1">
      <alignment vertical="center" wrapText="1" readingOrder="1"/>
    </xf>
    <xf numFmtId="164" fontId="6" fillId="5" borderId="1" xfId="0" applyNumberFormat="1" applyFont="1" applyFill="1" applyBorder="1" applyAlignment="1">
      <alignment horizontal="right" vertical="center" wrapText="1" readingOrder="1"/>
    </xf>
    <xf numFmtId="0" fontId="2" fillId="5" borderId="1" xfId="0" applyFont="1" applyFill="1" applyBorder="1" applyAlignment="1">
      <alignment horizontal="left" vertical="center" wrapText="1" readingOrder="1"/>
    </xf>
    <xf numFmtId="165" fontId="5" fillId="5" borderId="1" xfId="0" applyNumberFormat="1" applyFont="1" applyFill="1" applyBorder="1" applyAlignment="1">
      <alignment horizontal="right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left" vertical="center" wrapText="1" readingOrder="1"/>
    </xf>
    <xf numFmtId="0" fontId="4" fillId="0" borderId="5" xfId="0" applyFont="1" applyBorder="1" applyAlignment="1">
      <alignment vertical="center" wrapText="1" readingOrder="1"/>
    </xf>
    <xf numFmtId="164" fontId="4" fillId="0" borderId="5" xfId="0" applyNumberFormat="1" applyFont="1" applyBorder="1" applyAlignment="1">
      <alignment horizontal="right" vertical="center" wrapText="1" readingOrder="1"/>
    </xf>
    <xf numFmtId="0" fontId="10" fillId="5" borderId="2" xfId="2" applyFont="1" applyFill="1" applyBorder="1" applyAlignment="1">
      <alignment horizontal="center" vertical="center" wrapText="1"/>
    </xf>
    <xf numFmtId="0" fontId="10" fillId="6" borderId="2" xfId="2" applyFont="1" applyFill="1" applyBorder="1" applyAlignment="1">
      <alignment horizontal="center" vertical="center" wrapText="1"/>
    </xf>
  </cellXfs>
  <cellStyles count="5">
    <cellStyle name="Moneda 2" xfId="3" xr:uid="{20564A77-51B1-46FD-A838-AEF0F19A87CA}"/>
    <cellStyle name="Normal" xfId="0" builtinId="0"/>
    <cellStyle name="Normal 2" xfId="2" xr:uid="{A4761BB4-1F46-4518-845D-88E699FE22AC}"/>
    <cellStyle name="Porcentaje" xfId="1" builtinId="5"/>
    <cellStyle name="Porcentaje 2" xfId="4" xr:uid="{EB4C4562-3604-4F3C-BD85-1A032F71218F}"/>
  </cellStyles>
  <dxfs count="3"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3300"/>
        </patternFill>
      </fill>
    </dxf>
    <dxf>
      <font>
        <color theme="1"/>
      </font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wncloud/PLAN%20ANUAL%20DE%20ADQUISICI&#211;NES%202018/PAA_2018_11_01_FINANCIERA_PLAN%20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istian.velandia/Downloads/PLAN%20ANUAL%20DE%20ADQUISICIONES%202020%2024_12_19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VENCIONES DEL CUADRO"/>
      <sheetName val="PLAN ANUAL DE ADQUISICIONES"/>
      <sheetName val="CONVENIO 2017"/>
      <sheetName val="CONVENIO 2018"/>
      <sheetName val="TIQUETES 2017"/>
      <sheetName val="TIQUETES 2018"/>
      <sheetName val="VIÁTICOS"/>
      <sheetName val="LOGÍSTICA"/>
      <sheetName val="Compromisos viajes SPTO"/>
      <sheetName val="Hoja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INFORMADO 2020 ICC"/>
      <sheetName val="TABLAS DE RESUMEN"/>
      <sheetName val="PLAN SOLICITUD COMPILADO"/>
      <sheetName val="CONVENIO"/>
      <sheetName val="LOGISTICA"/>
      <sheetName val="TIQUETES"/>
      <sheetName val="TOPES POR PROCESO"/>
      <sheetName val="TOPES FUNCIONAMIENTO"/>
      <sheetName val="TOPES INVERSIÓN"/>
      <sheetName val="FÓRMULAS"/>
      <sheetName val="Hoja1"/>
      <sheetName val="PRESUPUESTO 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53CD-7989-4FB2-85E2-6CFDA22B5F8C}">
  <dimension ref="A1:S34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2.75" x14ac:dyDescent="0.2"/>
  <cols>
    <col min="1" max="1" width="11.5703125" style="29" customWidth="1"/>
    <col min="2" max="2" width="25.28515625" style="29" customWidth="1"/>
    <col min="3" max="3" width="23.28515625" style="34" customWidth="1"/>
    <col min="4" max="4" width="36" style="29" customWidth="1"/>
    <col min="5" max="5" width="25.5703125" style="29" customWidth="1"/>
    <col min="6" max="6" width="43.85546875" style="29" customWidth="1"/>
    <col min="7" max="8" width="17.42578125" style="29" customWidth="1"/>
    <col min="9" max="10" width="18.5703125" style="29" customWidth="1"/>
    <col min="11" max="11" width="27" style="29" customWidth="1"/>
    <col min="12" max="12" width="16.7109375" style="29" customWidth="1"/>
    <col min="13" max="13" width="18.5703125" style="29" customWidth="1"/>
    <col min="14" max="14" width="47" style="29" customWidth="1"/>
    <col min="15" max="15" width="13.85546875" style="40" customWidth="1"/>
    <col min="16" max="16" width="11.42578125" style="29"/>
    <col min="17" max="17" width="15.7109375" style="29" customWidth="1"/>
    <col min="18" max="18" width="18.5703125" style="29" bestFit="1" customWidth="1"/>
    <col min="19" max="19" width="11.5703125" style="41" bestFit="1" customWidth="1"/>
    <col min="20" max="16384" width="11.42578125" style="29"/>
  </cols>
  <sheetData>
    <row r="1" spans="1:19" s="19" customFormat="1" ht="38.25" x14ac:dyDescent="0.2">
      <c r="A1" s="67" t="s">
        <v>112</v>
      </c>
      <c r="B1" s="67" t="s">
        <v>113</v>
      </c>
      <c r="C1" s="67" t="s">
        <v>114</v>
      </c>
      <c r="D1" s="67" t="s">
        <v>115</v>
      </c>
      <c r="E1" s="68" t="s">
        <v>116</v>
      </c>
      <c r="F1" s="68" t="s">
        <v>117</v>
      </c>
      <c r="G1" s="67" t="s">
        <v>118</v>
      </c>
      <c r="H1" s="67" t="s">
        <v>119</v>
      </c>
      <c r="I1" s="67" t="s">
        <v>120</v>
      </c>
      <c r="J1" s="67" t="s">
        <v>121</v>
      </c>
      <c r="K1" s="67" t="s">
        <v>122</v>
      </c>
      <c r="L1" s="68" t="s">
        <v>123</v>
      </c>
      <c r="M1" s="67" t="s">
        <v>124</v>
      </c>
      <c r="N1" s="67" t="s">
        <v>125</v>
      </c>
      <c r="O1" s="68" t="s">
        <v>126</v>
      </c>
      <c r="P1" s="68" t="s">
        <v>127</v>
      </c>
      <c r="Q1" s="68" t="s">
        <v>128</v>
      </c>
      <c r="R1" s="68" t="s">
        <v>129</v>
      </c>
      <c r="S1" s="68" t="s">
        <v>130</v>
      </c>
    </row>
    <row r="2" spans="1:19" ht="26.25" customHeight="1" x14ac:dyDescent="0.2">
      <c r="A2" s="20">
        <v>1223</v>
      </c>
      <c r="B2" s="20" t="s">
        <v>131</v>
      </c>
      <c r="C2" s="20" t="s">
        <v>132</v>
      </c>
      <c r="D2" s="20" t="s">
        <v>133</v>
      </c>
      <c r="E2" s="20" t="s">
        <v>134</v>
      </c>
      <c r="F2" s="20" t="s">
        <v>135</v>
      </c>
      <c r="G2" s="21">
        <v>11999960</v>
      </c>
      <c r="H2" s="21"/>
      <c r="I2" s="21"/>
      <c r="J2" s="21"/>
      <c r="K2" s="22" t="s">
        <v>136</v>
      </c>
      <c r="L2" s="23">
        <v>45291</v>
      </c>
      <c r="M2" s="24">
        <f>+SUM(G2:J2)</f>
        <v>11999960</v>
      </c>
      <c r="N2" s="22"/>
      <c r="O2" s="25">
        <v>34872624</v>
      </c>
      <c r="P2" s="26">
        <v>45344</v>
      </c>
      <c r="Q2" s="27">
        <v>11999960</v>
      </c>
      <c r="R2" s="27">
        <f>+M2-Q2</f>
        <v>0</v>
      </c>
      <c r="S2" s="28">
        <f>+Q2/M2</f>
        <v>1</v>
      </c>
    </row>
    <row r="3" spans="1:19" ht="51" x14ac:dyDescent="0.2">
      <c r="A3" s="20">
        <v>7323</v>
      </c>
      <c r="B3" s="20" t="s">
        <v>137</v>
      </c>
      <c r="C3" s="20" t="s">
        <v>138</v>
      </c>
      <c r="D3" s="20" t="s">
        <v>139</v>
      </c>
      <c r="E3" s="20" t="s">
        <v>140</v>
      </c>
      <c r="F3" s="20" t="s">
        <v>141</v>
      </c>
      <c r="G3" s="21"/>
      <c r="H3" s="21"/>
      <c r="I3" s="21">
        <v>3958329</v>
      </c>
      <c r="J3" s="21"/>
      <c r="K3" s="22" t="s">
        <v>142</v>
      </c>
      <c r="L3" s="23">
        <v>45337</v>
      </c>
      <c r="M3" s="24">
        <f t="shared" ref="M3:M28" si="0">+SUM(G3:J3)</f>
        <v>3958329</v>
      </c>
      <c r="N3" s="22"/>
      <c r="O3" s="25">
        <v>14987224</v>
      </c>
      <c r="P3" s="26">
        <v>45322</v>
      </c>
      <c r="Q3" s="27">
        <v>3958329</v>
      </c>
      <c r="R3" s="27">
        <f t="shared" ref="R3:R28" si="1">+M3-Q3</f>
        <v>0</v>
      </c>
      <c r="S3" s="28">
        <f t="shared" ref="S3:S28" si="2">+Q3/M3</f>
        <v>1</v>
      </c>
    </row>
    <row r="4" spans="1:19" ht="63" customHeight="1" x14ac:dyDescent="0.2">
      <c r="A4" s="20">
        <v>10323</v>
      </c>
      <c r="B4" s="20" t="s">
        <v>143</v>
      </c>
      <c r="C4" s="22">
        <v>104570</v>
      </c>
      <c r="D4" s="20" t="s">
        <v>144</v>
      </c>
      <c r="E4" s="20" t="s">
        <v>145</v>
      </c>
      <c r="F4" s="20" t="s">
        <v>146</v>
      </c>
      <c r="G4" s="21"/>
      <c r="H4" s="21"/>
      <c r="I4" s="21">
        <v>2085190.78</v>
      </c>
      <c r="J4" s="21"/>
      <c r="K4" s="22" t="s">
        <v>136</v>
      </c>
      <c r="L4" s="23">
        <v>45291</v>
      </c>
      <c r="M4" s="24">
        <f t="shared" si="0"/>
        <v>2085190.78</v>
      </c>
      <c r="N4" s="22" t="s">
        <v>147</v>
      </c>
      <c r="O4" s="25" t="s">
        <v>148</v>
      </c>
      <c r="P4" s="26">
        <v>45337</v>
      </c>
      <c r="Q4" s="27">
        <f>1904934.94+96654.46</f>
        <v>2001589.4</v>
      </c>
      <c r="R4" s="27">
        <f t="shared" si="1"/>
        <v>83601.380000000121</v>
      </c>
      <c r="S4" s="30">
        <f t="shared" si="2"/>
        <v>0.95990708341804576</v>
      </c>
    </row>
    <row r="5" spans="1:19" ht="51" x14ac:dyDescent="0.2">
      <c r="A5" s="20">
        <v>20423</v>
      </c>
      <c r="B5" s="20" t="s">
        <v>143</v>
      </c>
      <c r="C5" s="20" t="s">
        <v>149</v>
      </c>
      <c r="D5" s="20" t="s">
        <v>150</v>
      </c>
      <c r="E5" s="20" t="s">
        <v>151</v>
      </c>
      <c r="F5" s="20" t="s">
        <v>152</v>
      </c>
      <c r="G5" s="21">
        <v>338579</v>
      </c>
      <c r="H5" s="21"/>
      <c r="I5" s="21"/>
      <c r="J5" s="21"/>
      <c r="K5" s="22" t="s">
        <v>142</v>
      </c>
      <c r="L5" s="23">
        <v>45366</v>
      </c>
      <c r="M5" s="24">
        <f t="shared" si="0"/>
        <v>338579</v>
      </c>
      <c r="N5" s="22" t="s">
        <v>153</v>
      </c>
      <c r="O5" s="25"/>
      <c r="P5" s="20"/>
      <c r="Q5" s="27"/>
      <c r="R5" s="27">
        <f t="shared" si="1"/>
        <v>338579</v>
      </c>
      <c r="S5" s="28">
        <f t="shared" si="2"/>
        <v>0</v>
      </c>
    </row>
    <row r="6" spans="1:19" ht="25.5" x14ac:dyDescent="0.2">
      <c r="A6" s="20">
        <v>23223</v>
      </c>
      <c r="B6" s="20" t="s">
        <v>137</v>
      </c>
      <c r="C6" s="20" t="s">
        <v>154</v>
      </c>
      <c r="D6" s="20" t="s">
        <v>155</v>
      </c>
      <c r="E6" s="20" t="s">
        <v>156</v>
      </c>
      <c r="F6" s="20" t="s">
        <v>157</v>
      </c>
      <c r="G6" s="21">
        <v>107100</v>
      </c>
      <c r="H6" s="21"/>
      <c r="I6" s="21"/>
      <c r="J6" s="21"/>
      <c r="K6" s="22" t="s">
        <v>158</v>
      </c>
      <c r="L6" s="23">
        <v>45291</v>
      </c>
      <c r="M6" s="24">
        <f t="shared" si="0"/>
        <v>107100</v>
      </c>
      <c r="N6" s="22"/>
      <c r="O6" s="25" t="s">
        <v>159</v>
      </c>
      <c r="P6" s="26">
        <v>45344</v>
      </c>
      <c r="Q6" s="27">
        <f>90000+17100</f>
        <v>107100</v>
      </c>
      <c r="R6" s="27">
        <f t="shared" si="1"/>
        <v>0</v>
      </c>
      <c r="S6" s="28">
        <f t="shared" si="2"/>
        <v>1</v>
      </c>
    </row>
    <row r="7" spans="1:19" ht="38.25" x14ac:dyDescent="0.2">
      <c r="A7" s="20">
        <v>26123</v>
      </c>
      <c r="B7" s="20" t="s">
        <v>137</v>
      </c>
      <c r="C7" s="20" t="s">
        <v>160</v>
      </c>
      <c r="D7" s="20" t="s">
        <v>161</v>
      </c>
      <c r="E7" s="20" t="s">
        <v>162</v>
      </c>
      <c r="F7" s="20" t="s">
        <v>163</v>
      </c>
      <c r="G7" s="21">
        <v>1146163.77</v>
      </c>
      <c r="H7" s="21"/>
      <c r="I7" s="21">
        <v>7323878.1500000004</v>
      </c>
      <c r="J7" s="21"/>
      <c r="K7" s="22" t="s">
        <v>136</v>
      </c>
      <c r="L7" s="23">
        <v>45291</v>
      </c>
      <c r="M7" s="24">
        <f t="shared" si="0"/>
        <v>8470041.9199999999</v>
      </c>
      <c r="N7" s="22" t="s">
        <v>164</v>
      </c>
      <c r="O7" s="25" t="s">
        <v>165</v>
      </c>
      <c r="P7" s="26">
        <v>45377</v>
      </c>
      <c r="Q7" s="27">
        <f>1352359.58+1146163.77+5971518.23</f>
        <v>8470041.5800000001</v>
      </c>
      <c r="R7" s="27">
        <f>+M7-Q7</f>
        <v>0.33999999985098839</v>
      </c>
      <c r="S7" s="31">
        <f>+Q7/M7</f>
        <v>0.99999995985852219</v>
      </c>
    </row>
    <row r="8" spans="1:19" ht="51" x14ac:dyDescent="0.2">
      <c r="A8" s="20">
        <v>30323</v>
      </c>
      <c r="B8" s="20" t="s">
        <v>143</v>
      </c>
      <c r="C8" s="20" t="s">
        <v>166</v>
      </c>
      <c r="D8" s="20" t="s">
        <v>167</v>
      </c>
      <c r="E8" s="20" t="s">
        <v>168</v>
      </c>
      <c r="F8" s="20" t="s">
        <v>169</v>
      </c>
      <c r="G8" s="21">
        <v>14772767.199999999</v>
      </c>
      <c r="H8" s="21"/>
      <c r="I8" s="21">
        <v>25426110.649999999</v>
      </c>
      <c r="J8" s="21"/>
      <c r="K8" s="22" t="s">
        <v>136</v>
      </c>
      <c r="L8" s="23">
        <v>45366</v>
      </c>
      <c r="M8" s="24">
        <f t="shared" si="0"/>
        <v>40198877.849999994</v>
      </c>
      <c r="N8" s="22"/>
      <c r="O8" s="25" t="s">
        <v>170</v>
      </c>
      <c r="P8" s="32" t="s">
        <v>171</v>
      </c>
      <c r="Q8" s="27">
        <f>14772767.2+6639806.8+318981.85+18467322</f>
        <v>40198877.850000001</v>
      </c>
      <c r="R8" s="27">
        <f t="shared" si="1"/>
        <v>0</v>
      </c>
      <c r="S8" s="28">
        <f t="shared" si="2"/>
        <v>1.0000000000000002</v>
      </c>
    </row>
    <row r="9" spans="1:19" ht="25.5" x14ac:dyDescent="0.2">
      <c r="A9" s="20">
        <v>36823</v>
      </c>
      <c r="B9" s="20" t="s">
        <v>172</v>
      </c>
      <c r="C9" s="20" t="s">
        <v>173</v>
      </c>
      <c r="D9" s="20" t="s">
        <v>174</v>
      </c>
      <c r="E9" s="20" t="s">
        <v>175</v>
      </c>
      <c r="F9" s="20" t="s">
        <v>176</v>
      </c>
      <c r="G9" s="21">
        <v>939550</v>
      </c>
      <c r="H9" s="21"/>
      <c r="I9" s="21"/>
      <c r="J9" s="21"/>
      <c r="K9" s="22" t="s">
        <v>158</v>
      </c>
      <c r="L9" s="23">
        <v>45291</v>
      </c>
      <c r="M9" s="24">
        <f t="shared" si="0"/>
        <v>939550</v>
      </c>
      <c r="N9" s="22" t="s">
        <v>164</v>
      </c>
      <c r="O9" s="25"/>
      <c r="P9" s="20"/>
      <c r="Q9" s="27"/>
      <c r="R9" s="27">
        <f t="shared" si="1"/>
        <v>939550</v>
      </c>
      <c r="S9" s="33">
        <f t="shared" si="2"/>
        <v>0</v>
      </c>
    </row>
    <row r="10" spans="1:19" ht="76.5" x14ac:dyDescent="0.2">
      <c r="A10" s="20">
        <v>39823</v>
      </c>
      <c r="B10" s="20" t="s">
        <v>177</v>
      </c>
      <c r="C10" s="20" t="s">
        <v>178</v>
      </c>
      <c r="D10" s="20" t="s">
        <v>179</v>
      </c>
      <c r="E10" s="20" t="s">
        <v>180</v>
      </c>
      <c r="F10" s="20" t="s">
        <v>181</v>
      </c>
      <c r="G10" s="21"/>
      <c r="H10" s="21">
        <v>893774</v>
      </c>
      <c r="I10" s="21"/>
      <c r="J10" s="21"/>
      <c r="K10" s="22" t="s">
        <v>158</v>
      </c>
      <c r="L10" s="23">
        <v>45351</v>
      </c>
      <c r="M10" s="24">
        <f t="shared" si="0"/>
        <v>893774</v>
      </c>
      <c r="N10" s="22"/>
      <c r="O10" s="25"/>
      <c r="P10" s="20"/>
      <c r="Q10" s="27"/>
      <c r="R10" s="27">
        <f t="shared" si="1"/>
        <v>893774</v>
      </c>
      <c r="S10" s="28">
        <f t="shared" si="2"/>
        <v>0</v>
      </c>
    </row>
    <row r="11" spans="1:19" ht="76.5" x14ac:dyDescent="0.2">
      <c r="A11" s="20">
        <v>51223</v>
      </c>
      <c r="B11" s="20" t="s">
        <v>182</v>
      </c>
      <c r="C11" s="20" t="s">
        <v>183</v>
      </c>
      <c r="D11" s="20" t="s">
        <v>184</v>
      </c>
      <c r="E11" s="20" t="s">
        <v>180</v>
      </c>
      <c r="F11" s="20" t="s">
        <v>181</v>
      </c>
      <c r="G11" s="21"/>
      <c r="H11" s="21">
        <v>302000</v>
      </c>
      <c r="I11" s="21"/>
      <c r="J11" s="21"/>
      <c r="K11" s="22" t="s">
        <v>185</v>
      </c>
      <c r="L11" s="23">
        <v>45291</v>
      </c>
      <c r="M11" s="24">
        <f t="shared" si="0"/>
        <v>302000</v>
      </c>
      <c r="N11" s="22"/>
      <c r="O11" s="25"/>
      <c r="P11" s="20"/>
      <c r="Q11" s="27"/>
      <c r="R11" s="27">
        <f t="shared" si="1"/>
        <v>302000</v>
      </c>
      <c r="S11" s="28">
        <f>+Q11/M11</f>
        <v>0</v>
      </c>
    </row>
    <row r="12" spans="1:19" ht="38.25" x14ac:dyDescent="0.2">
      <c r="A12" s="20">
        <v>60223</v>
      </c>
      <c r="B12" s="20" t="s">
        <v>186</v>
      </c>
      <c r="C12" s="20" t="s">
        <v>187</v>
      </c>
      <c r="D12" s="20" t="s">
        <v>188</v>
      </c>
      <c r="E12" s="20" t="s">
        <v>189</v>
      </c>
      <c r="F12" s="20" t="s">
        <v>190</v>
      </c>
      <c r="G12" s="21"/>
      <c r="H12" s="21"/>
      <c r="I12" s="21">
        <v>2439800</v>
      </c>
      <c r="J12" s="21"/>
      <c r="K12" s="22" t="s">
        <v>191</v>
      </c>
      <c r="L12" s="23">
        <v>45291</v>
      </c>
      <c r="M12" s="24">
        <f t="shared" si="0"/>
        <v>2439800</v>
      </c>
      <c r="N12" s="22" t="s">
        <v>164</v>
      </c>
      <c r="O12" s="25">
        <v>31272524</v>
      </c>
      <c r="P12" s="26">
        <v>45337</v>
      </c>
      <c r="Q12" s="27">
        <v>1035245.2</v>
      </c>
      <c r="R12" s="27">
        <f t="shared" si="1"/>
        <v>1404554.8</v>
      </c>
      <c r="S12" s="28">
        <f t="shared" si="2"/>
        <v>0.4243155996393147</v>
      </c>
    </row>
    <row r="13" spans="1:19" ht="51" x14ac:dyDescent="0.2">
      <c r="A13" s="20">
        <v>61423</v>
      </c>
      <c r="B13" s="20" t="s">
        <v>192</v>
      </c>
      <c r="C13" s="20" t="s">
        <v>193</v>
      </c>
      <c r="D13" s="20" t="s">
        <v>194</v>
      </c>
      <c r="E13" s="20" t="s">
        <v>195</v>
      </c>
      <c r="F13" s="20" t="s">
        <v>196</v>
      </c>
      <c r="G13" s="21"/>
      <c r="H13" s="21"/>
      <c r="I13" s="21">
        <v>35673563</v>
      </c>
      <c r="J13" s="21"/>
      <c r="K13" s="22" t="s">
        <v>197</v>
      </c>
      <c r="L13" s="23">
        <v>45312</v>
      </c>
      <c r="M13" s="24">
        <f t="shared" si="0"/>
        <v>35673563</v>
      </c>
      <c r="N13" s="22"/>
      <c r="O13" s="25" t="s">
        <v>198</v>
      </c>
      <c r="P13" s="26">
        <v>45355</v>
      </c>
      <c r="Q13" s="27">
        <f>296841.54+3413235.46+24828773</f>
        <v>28538850</v>
      </c>
      <c r="R13" s="27">
        <f t="shared" si="1"/>
        <v>7134713</v>
      </c>
      <c r="S13" s="28">
        <f t="shared" si="2"/>
        <v>0.79999998878721479</v>
      </c>
    </row>
    <row r="14" spans="1:19" ht="25.5" x14ac:dyDescent="0.2">
      <c r="A14" s="20">
        <v>62123</v>
      </c>
      <c r="B14" s="20" t="s">
        <v>137</v>
      </c>
      <c r="C14" s="20" t="s">
        <v>199</v>
      </c>
      <c r="D14" s="20" t="s">
        <v>200</v>
      </c>
      <c r="E14" s="20" t="s">
        <v>168</v>
      </c>
      <c r="F14" s="20" t="s">
        <v>169</v>
      </c>
      <c r="G14" s="21"/>
      <c r="H14" s="21"/>
      <c r="I14" s="21">
        <v>5730000</v>
      </c>
      <c r="J14" s="21"/>
      <c r="K14" s="22" t="s">
        <v>201</v>
      </c>
      <c r="L14" s="23">
        <v>45291</v>
      </c>
      <c r="M14" s="24">
        <f t="shared" si="0"/>
        <v>5730000</v>
      </c>
      <c r="N14" s="22" t="s">
        <v>164</v>
      </c>
      <c r="O14" s="25" t="s">
        <v>202</v>
      </c>
      <c r="P14" s="26">
        <v>45377</v>
      </c>
      <c r="Q14" s="27">
        <f>4664560+886266</f>
        <v>5550826</v>
      </c>
      <c r="R14" s="27">
        <f>+M14-Q14</f>
        <v>179174</v>
      </c>
      <c r="S14" s="28">
        <f t="shared" si="2"/>
        <v>0.96873054101221645</v>
      </c>
    </row>
    <row r="15" spans="1:19" ht="102" x14ac:dyDescent="0.2">
      <c r="A15" s="20">
        <v>62223</v>
      </c>
      <c r="B15" s="20" t="s">
        <v>137</v>
      </c>
      <c r="C15" s="20" t="s">
        <v>203</v>
      </c>
      <c r="D15" s="20" t="s">
        <v>204</v>
      </c>
      <c r="E15" s="20" t="s">
        <v>205</v>
      </c>
      <c r="F15" s="20" t="s">
        <v>206</v>
      </c>
      <c r="G15" s="21"/>
      <c r="H15" s="21">
        <v>8323800</v>
      </c>
      <c r="I15" s="21"/>
      <c r="J15" s="21"/>
      <c r="K15" s="22" t="s">
        <v>207</v>
      </c>
      <c r="L15" s="23">
        <v>45291</v>
      </c>
      <c r="M15" s="24">
        <f t="shared" si="0"/>
        <v>8323800</v>
      </c>
      <c r="N15" s="22"/>
      <c r="O15" s="25">
        <v>34868924</v>
      </c>
      <c r="P15" s="26">
        <v>45344</v>
      </c>
      <c r="Q15" s="27">
        <v>8323800</v>
      </c>
      <c r="R15" s="27">
        <f t="shared" si="1"/>
        <v>0</v>
      </c>
      <c r="S15" s="28">
        <f t="shared" si="2"/>
        <v>1</v>
      </c>
    </row>
    <row r="16" spans="1:19" ht="51" x14ac:dyDescent="0.2">
      <c r="A16" s="20">
        <v>62323</v>
      </c>
      <c r="B16" s="20" t="s">
        <v>137</v>
      </c>
      <c r="C16" s="20" t="s">
        <v>208</v>
      </c>
      <c r="D16" s="20" t="s">
        <v>209</v>
      </c>
      <c r="E16" s="20" t="s">
        <v>140</v>
      </c>
      <c r="F16" s="20" t="s">
        <v>141</v>
      </c>
      <c r="G16" s="21"/>
      <c r="H16" s="21"/>
      <c r="I16" s="21">
        <v>1689602</v>
      </c>
      <c r="J16" s="21"/>
      <c r="K16" s="22" t="s">
        <v>210</v>
      </c>
      <c r="L16" s="23">
        <v>45291</v>
      </c>
      <c r="M16" s="24">
        <f t="shared" si="0"/>
        <v>1689602</v>
      </c>
      <c r="N16" s="22"/>
      <c r="O16" s="25">
        <v>31273024</v>
      </c>
      <c r="P16" s="26">
        <v>45337</v>
      </c>
      <c r="Q16" s="27">
        <v>1689602</v>
      </c>
      <c r="R16" s="27">
        <f t="shared" si="1"/>
        <v>0</v>
      </c>
      <c r="S16" s="28">
        <f t="shared" si="2"/>
        <v>1</v>
      </c>
    </row>
    <row r="17" spans="1:19" ht="127.5" x14ac:dyDescent="0.2">
      <c r="A17" s="20">
        <v>62423</v>
      </c>
      <c r="B17" s="20" t="s">
        <v>137</v>
      </c>
      <c r="C17" s="20" t="s">
        <v>211</v>
      </c>
      <c r="D17" s="20" t="s">
        <v>212</v>
      </c>
      <c r="E17" s="20" t="s">
        <v>213</v>
      </c>
      <c r="F17" s="20" t="s">
        <v>214</v>
      </c>
      <c r="G17" s="21"/>
      <c r="H17" s="21"/>
      <c r="I17" s="21"/>
      <c r="J17" s="21">
        <v>21705600</v>
      </c>
      <c r="K17" s="22" t="s">
        <v>215</v>
      </c>
      <c r="L17" s="23">
        <v>44954</v>
      </c>
      <c r="M17" s="24">
        <f t="shared" si="0"/>
        <v>21705600</v>
      </c>
      <c r="N17" s="22"/>
      <c r="O17" s="25"/>
      <c r="P17" s="26"/>
      <c r="Q17" s="27"/>
      <c r="R17" s="27">
        <f t="shared" si="1"/>
        <v>21705600</v>
      </c>
      <c r="S17" s="28">
        <f t="shared" si="2"/>
        <v>0</v>
      </c>
    </row>
    <row r="18" spans="1:19" ht="38.25" x14ac:dyDescent="0.2">
      <c r="A18" s="20">
        <v>62523</v>
      </c>
      <c r="B18" s="20" t="s">
        <v>137</v>
      </c>
      <c r="C18" s="20" t="s">
        <v>216</v>
      </c>
      <c r="D18" s="20" t="s">
        <v>217</v>
      </c>
      <c r="E18" s="20" t="s">
        <v>162</v>
      </c>
      <c r="F18" s="20" t="s">
        <v>163</v>
      </c>
      <c r="G18" s="21"/>
      <c r="H18" s="21"/>
      <c r="I18" s="21">
        <v>7577310.9199999999</v>
      </c>
      <c r="J18" s="21"/>
      <c r="K18" s="22" t="s">
        <v>201</v>
      </c>
      <c r="L18" s="23">
        <v>45291</v>
      </c>
      <c r="M18" s="24">
        <f t="shared" si="0"/>
        <v>7577310.9199999999</v>
      </c>
      <c r="N18" s="22"/>
      <c r="O18" s="25">
        <v>15038624</v>
      </c>
      <c r="P18" s="26">
        <v>45322</v>
      </c>
      <c r="Q18" s="27">
        <v>4027645.06</v>
      </c>
      <c r="R18" s="27">
        <f t="shared" si="1"/>
        <v>3549665.86</v>
      </c>
      <c r="S18" s="28">
        <f t="shared" si="2"/>
        <v>0.53154016016014294</v>
      </c>
    </row>
    <row r="19" spans="1:19" ht="89.25" x14ac:dyDescent="0.2">
      <c r="A19" s="20">
        <v>64323</v>
      </c>
      <c r="B19" s="20" t="s">
        <v>192</v>
      </c>
      <c r="C19" s="20" t="s">
        <v>218</v>
      </c>
      <c r="D19" s="20" t="s">
        <v>219</v>
      </c>
      <c r="E19" s="20" t="s">
        <v>220</v>
      </c>
      <c r="F19" s="20" t="s">
        <v>221</v>
      </c>
      <c r="G19" s="21"/>
      <c r="H19" s="21"/>
      <c r="I19" s="21">
        <v>87172292</v>
      </c>
      <c r="J19" s="21"/>
      <c r="K19" s="22" t="s">
        <v>222</v>
      </c>
      <c r="L19" s="23">
        <v>45291</v>
      </c>
      <c r="M19" s="24">
        <f t="shared" si="0"/>
        <v>87172292</v>
      </c>
      <c r="N19" s="22"/>
      <c r="O19" s="25" t="s">
        <v>223</v>
      </c>
      <c r="P19" s="26" t="s">
        <v>224</v>
      </c>
      <c r="Q19" s="27">
        <f>26151688+60641674.14+378929.86</f>
        <v>87172292</v>
      </c>
      <c r="R19" s="27">
        <f t="shared" si="1"/>
        <v>0</v>
      </c>
      <c r="S19" s="28">
        <f t="shared" si="2"/>
        <v>1</v>
      </c>
    </row>
    <row r="20" spans="1:19" ht="76.5" x14ac:dyDescent="0.2">
      <c r="A20" s="20">
        <v>64623</v>
      </c>
      <c r="B20" s="20" t="s">
        <v>137</v>
      </c>
      <c r="C20" s="20" t="s">
        <v>225</v>
      </c>
      <c r="D20" s="20" t="s">
        <v>226</v>
      </c>
      <c r="E20" s="20" t="s">
        <v>180</v>
      </c>
      <c r="F20" s="20" t="s">
        <v>181</v>
      </c>
      <c r="G20" s="21"/>
      <c r="H20" s="21">
        <v>15992800</v>
      </c>
      <c r="I20" s="21"/>
      <c r="J20" s="21"/>
      <c r="K20" s="22" t="s">
        <v>185</v>
      </c>
      <c r="L20" s="23">
        <v>45291</v>
      </c>
      <c r="M20" s="24">
        <f t="shared" si="0"/>
        <v>15992800</v>
      </c>
      <c r="N20" s="22" t="s">
        <v>227</v>
      </c>
      <c r="O20" s="25"/>
      <c r="P20" s="26"/>
      <c r="Q20" s="27"/>
      <c r="R20" s="27">
        <f t="shared" si="1"/>
        <v>15992800</v>
      </c>
      <c r="S20" s="28">
        <f t="shared" si="2"/>
        <v>0</v>
      </c>
    </row>
    <row r="21" spans="1:19" ht="38.25" x14ac:dyDescent="0.2">
      <c r="A21" s="20">
        <v>64823</v>
      </c>
      <c r="B21" s="20" t="s">
        <v>137</v>
      </c>
      <c r="C21" s="20" t="s">
        <v>228</v>
      </c>
      <c r="D21" s="20" t="s">
        <v>229</v>
      </c>
      <c r="E21" s="20" t="s">
        <v>162</v>
      </c>
      <c r="F21" s="20" t="s">
        <v>163</v>
      </c>
      <c r="G21" s="21"/>
      <c r="H21" s="21"/>
      <c r="I21" s="21">
        <v>2144988</v>
      </c>
      <c r="J21" s="21"/>
      <c r="K21" s="22" t="s">
        <v>230</v>
      </c>
      <c r="L21" s="23">
        <v>45291</v>
      </c>
      <c r="M21" s="24">
        <f t="shared" si="0"/>
        <v>2144988</v>
      </c>
      <c r="N21" s="22" t="s">
        <v>164</v>
      </c>
      <c r="O21" s="25">
        <v>31274024</v>
      </c>
      <c r="P21" s="26">
        <v>45337</v>
      </c>
      <c r="Q21" s="27">
        <v>2144987.9900000002</v>
      </c>
      <c r="R21" s="27">
        <f t="shared" si="1"/>
        <v>9.9999997764825821E-3</v>
      </c>
      <c r="S21" s="28">
        <f t="shared" si="2"/>
        <v>0.99999999533796935</v>
      </c>
    </row>
    <row r="22" spans="1:19" ht="51" x14ac:dyDescent="0.2">
      <c r="A22" s="20">
        <v>65923</v>
      </c>
      <c r="B22" s="20" t="s">
        <v>186</v>
      </c>
      <c r="C22" s="20" t="s">
        <v>231</v>
      </c>
      <c r="D22" s="20" t="s">
        <v>232</v>
      </c>
      <c r="E22" s="20" t="s">
        <v>140</v>
      </c>
      <c r="F22" s="20" t="s">
        <v>141</v>
      </c>
      <c r="G22" s="21"/>
      <c r="H22" s="21"/>
      <c r="I22" s="21">
        <v>24200000</v>
      </c>
      <c r="J22" s="21"/>
      <c r="K22" s="22" t="s">
        <v>230</v>
      </c>
      <c r="L22" s="23">
        <v>45322</v>
      </c>
      <c r="M22" s="24">
        <f t="shared" si="0"/>
        <v>24200000</v>
      </c>
      <c r="N22" s="22" t="s">
        <v>233</v>
      </c>
      <c r="O22" s="25"/>
      <c r="P22" s="26"/>
      <c r="Q22" s="27"/>
      <c r="R22" s="27">
        <f t="shared" si="1"/>
        <v>24200000</v>
      </c>
      <c r="S22" s="28">
        <f t="shared" si="2"/>
        <v>0</v>
      </c>
    </row>
    <row r="23" spans="1:19" ht="30" customHeight="1" x14ac:dyDescent="0.2">
      <c r="A23" s="20">
        <v>66023</v>
      </c>
      <c r="B23" s="20" t="s">
        <v>192</v>
      </c>
      <c r="C23" s="20" t="s">
        <v>234</v>
      </c>
      <c r="D23" s="20" t="s">
        <v>235</v>
      </c>
      <c r="E23" s="20" t="s">
        <v>236</v>
      </c>
      <c r="F23" s="20" t="s">
        <v>237</v>
      </c>
      <c r="G23" s="21">
        <v>9273250</v>
      </c>
      <c r="H23" s="21"/>
      <c r="I23" s="21">
        <v>65798180</v>
      </c>
      <c r="J23" s="21"/>
      <c r="K23" s="22" t="s">
        <v>238</v>
      </c>
      <c r="L23" s="23">
        <v>45382</v>
      </c>
      <c r="M23" s="24">
        <f t="shared" si="0"/>
        <v>75071430</v>
      </c>
      <c r="N23" s="22"/>
      <c r="O23" s="25" t="s">
        <v>239</v>
      </c>
      <c r="P23" s="26">
        <v>45344</v>
      </c>
      <c r="Q23" s="27">
        <f>37159762+193952.38</f>
        <v>37353714.380000003</v>
      </c>
      <c r="R23" s="27">
        <f t="shared" si="1"/>
        <v>37717715.619999997</v>
      </c>
      <c r="S23" s="28">
        <f t="shared" si="2"/>
        <v>0.49757563403281385</v>
      </c>
    </row>
    <row r="24" spans="1:19" ht="140.25" x14ac:dyDescent="0.2">
      <c r="A24" s="20">
        <v>68423</v>
      </c>
      <c r="B24" s="20" t="s">
        <v>143</v>
      </c>
      <c r="C24" s="20" t="s">
        <v>240</v>
      </c>
      <c r="D24" s="20" t="s">
        <v>241</v>
      </c>
      <c r="E24" s="20" t="s">
        <v>242</v>
      </c>
      <c r="F24" s="20" t="s">
        <v>243</v>
      </c>
      <c r="G24" s="21"/>
      <c r="H24" s="21">
        <v>26511692</v>
      </c>
      <c r="I24" s="21"/>
      <c r="J24" s="21">
        <v>90542248.680000007</v>
      </c>
      <c r="K24" s="22" t="s">
        <v>142</v>
      </c>
      <c r="L24" s="23">
        <v>45291</v>
      </c>
      <c r="M24" s="24">
        <f t="shared" si="0"/>
        <v>117053940.68000001</v>
      </c>
      <c r="N24" s="22"/>
      <c r="O24" s="25" t="s">
        <v>244</v>
      </c>
      <c r="P24" s="26">
        <v>45377</v>
      </c>
      <c r="Q24" s="27">
        <f>26511692+89061991.72+1480256.96</f>
        <v>117053940.67999999</v>
      </c>
      <c r="R24" s="27">
        <f t="shared" si="1"/>
        <v>0</v>
      </c>
      <c r="S24" s="28">
        <f t="shared" si="2"/>
        <v>0.99999999999999989</v>
      </c>
    </row>
    <row r="25" spans="1:19" ht="204" x14ac:dyDescent="0.2">
      <c r="A25" s="20">
        <v>68523</v>
      </c>
      <c r="B25" s="20" t="s">
        <v>186</v>
      </c>
      <c r="C25" s="20" t="s">
        <v>245</v>
      </c>
      <c r="D25" s="20" t="s">
        <v>246</v>
      </c>
      <c r="E25" s="20" t="s">
        <v>247</v>
      </c>
      <c r="F25" s="20" t="s">
        <v>248</v>
      </c>
      <c r="G25" s="21"/>
      <c r="H25" s="21">
        <v>17710750</v>
      </c>
      <c r="I25" s="21"/>
      <c r="J25" s="21">
        <v>1329250</v>
      </c>
      <c r="K25" s="22" t="s">
        <v>207</v>
      </c>
      <c r="L25" s="23">
        <v>45337</v>
      </c>
      <c r="M25" s="24">
        <f t="shared" si="0"/>
        <v>19040000</v>
      </c>
      <c r="N25" s="22"/>
      <c r="O25" s="25"/>
      <c r="P25" s="20"/>
      <c r="Q25" s="27"/>
      <c r="R25" s="27">
        <f t="shared" si="1"/>
        <v>19040000</v>
      </c>
      <c r="S25" s="28">
        <f t="shared" si="2"/>
        <v>0</v>
      </c>
    </row>
    <row r="26" spans="1:19" ht="51" x14ac:dyDescent="0.2">
      <c r="A26" s="20">
        <v>69023</v>
      </c>
      <c r="B26" s="20" t="s">
        <v>182</v>
      </c>
      <c r="C26" s="20" t="s">
        <v>249</v>
      </c>
      <c r="D26" s="20" t="s">
        <v>250</v>
      </c>
      <c r="E26" s="20" t="s">
        <v>140</v>
      </c>
      <c r="F26" s="20" t="s">
        <v>141</v>
      </c>
      <c r="G26" s="21"/>
      <c r="H26" s="21"/>
      <c r="I26" s="21">
        <v>1592000</v>
      </c>
      <c r="J26" s="21"/>
      <c r="K26" s="22" t="s">
        <v>158</v>
      </c>
      <c r="L26" s="23">
        <v>45291</v>
      </c>
      <c r="M26" s="24">
        <f t="shared" si="0"/>
        <v>1592000</v>
      </c>
      <c r="N26" s="22" t="s">
        <v>251</v>
      </c>
      <c r="O26" s="25">
        <v>31279824</v>
      </c>
      <c r="P26" s="26">
        <v>45337</v>
      </c>
      <c r="Q26" s="27">
        <v>1591999.85</v>
      </c>
      <c r="R26" s="27">
        <f t="shared" si="1"/>
        <v>0.14999999990686774</v>
      </c>
      <c r="S26" s="28">
        <f t="shared" si="2"/>
        <v>0.99999990577889453</v>
      </c>
    </row>
    <row r="27" spans="1:19" ht="51" x14ac:dyDescent="0.2">
      <c r="A27" s="20">
        <v>69223</v>
      </c>
      <c r="B27" s="20" t="s">
        <v>182</v>
      </c>
      <c r="C27" s="20" t="s">
        <v>249</v>
      </c>
      <c r="D27" s="20" t="s">
        <v>252</v>
      </c>
      <c r="E27" s="20" t="s">
        <v>140</v>
      </c>
      <c r="F27" s="20" t="s">
        <v>141</v>
      </c>
      <c r="G27" s="21"/>
      <c r="H27" s="21"/>
      <c r="I27" s="21">
        <v>3184000</v>
      </c>
      <c r="J27" s="21"/>
      <c r="K27" s="22" t="s">
        <v>158</v>
      </c>
      <c r="L27" s="23">
        <v>45291</v>
      </c>
      <c r="M27" s="24">
        <f t="shared" si="0"/>
        <v>3184000</v>
      </c>
      <c r="N27" s="22"/>
      <c r="O27" s="25" t="s">
        <v>253</v>
      </c>
      <c r="P27" s="26">
        <v>45357</v>
      </c>
      <c r="Q27" s="27">
        <f>508369.75+2675630.25</f>
        <v>3184000</v>
      </c>
      <c r="R27" s="27">
        <f t="shared" si="1"/>
        <v>0</v>
      </c>
      <c r="S27" s="28">
        <f t="shared" si="2"/>
        <v>1</v>
      </c>
    </row>
    <row r="28" spans="1:19" ht="51" x14ac:dyDescent="0.2">
      <c r="A28" s="20">
        <v>69523</v>
      </c>
      <c r="B28" s="20" t="s">
        <v>182</v>
      </c>
      <c r="C28" s="20" t="s">
        <v>249</v>
      </c>
      <c r="D28" s="20" t="s">
        <v>254</v>
      </c>
      <c r="E28" s="20" t="s">
        <v>140</v>
      </c>
      <c r="F28" s="20" t="s">
        <v>141</v>
      </c>
      <c r="G28" s="21"/>
      <c r="H28" s="21"/>
      <c r="I28" s="21">
        <v>1592000</v>
      </c>
      <c r="J28" s="21"/>
      <c r="K28" s="22" t="s">
        <v>158</v>
      </c>
      <c r="L28" s="23">
        <v>45291</v>
      </c>
      <c r="M28" s="24">
        <f t="shared" si="0"/>
        <v>1592000</v>
      </c>
      <c r="N28" s="22"/>
      <c r="O28" s="25">
        <v>58438524</v>
      </c>
      <c r="P28" s="26">
        <v>45357</v>
      </c>
      <c r="Q28" s="27">
        <v>1592000</v>
      </c>
      <c r="R28" s="27">
        <f t="shared" si="1"/>
        <v>0</v>
      </c>
      <c r="S28" s="28">
        <f t="shared" si="2"/>
        <v>1</v>
      </c>
    </row>
    <row r="29" spans="1:19" ht="24.75" customHeight="1" x14ac:dyDescent="0.2">
      <c r="D29" s="34"/>
      <c r="E29" s="34"/>
      <c r="F29" s="35" t="s">
        <v>255</v>
      </c>
      <c r="G29" s="36">
        <f>+SUM(G2:G28)</f>
        <v>38577369.969999999</v>
      </c>
      <c r="H29" s="36">
        <f t="shared" ref="H29:J29" si="3">+SUM(H2:H28)</f>
        <v>69734816</v>
      </c>
      <c r="I29" s="36">
        <f t="shared" si="3"/>
        <v>277587244.5</v>
      </c>
      <c r="J29" s="36">
        <f t="shared" si="3"/>
        <v>113577098.68000001</v>
      </c>
      <c r="K29" s="37"/>
      <c r="L29" s="38"/>
      <c r="M29" s="39"/>
      <c r="Q29" s="36">
        <f>+SUM(Q2:Q28)</f>
        <v>365994800.99000001</v>
      </c>
      <c r="R29" s="36">
        <f>+SUM(R2:R28)</f>
        <v>133481728.16</v>
      </c>
    </row>
    <row r="30" spans="1:19" x14ac:dyDescent="0.2">
      <c r="Q30" s="42"/>
    </row>
    <row r="31" spans="1:19" x14ac:dyDescent="0.2">
      <c r="I31" s="43"/>
      <c r="J31" s="42"/>
      <c r="K31" s="44"/>
      <c r="M31" s="43"/>
    </row>
    <row r="32" spans="1:19" x14ac:dyDescent="0.2">
      <c r="I32" s="43"/>
      <c r="K32" s="44"/>
    </row>
    <row r="33" spans="9:10" x14ac:dyDescent="0.2">
      <c r="I33" s="43"/>
    </row>
    <row r="34" spans="9:10" x14ac:dyDescent="0.2">
      <c r="I34" s="44"/>
      <c r="J34" s="44"/>
    </row>
  </sheetData>
  <autoFilter ref="A1:S29" xr:uid="{A4C1C9E4-1F2E-43BE-A057-F94A585E6BB6}"/>
  <conditionalFormatting sqref="S2:S28">
    <cfRule type="cellIs" dxfId="2" priority="1" operator="between">
      <formula>0.2</formula>
      <formula>0.999999999999</formula>
    </cfRule>
    <cfRule type="cellIs" dxfId="1" priority="2" operator="between">
      <formula>0</formula>
      <formula>0.1</formula>
    </cfRule>
    <cfRule type="cellIs" dxfId="0" priority="3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28FA0-311D-4A9B-8416-E9C3732EBDE1}">
  <dimension ref="A1:O17"/>
  <sheetViews>
    <sheetView showGridLines="0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1" max="1" width="13.42578125" style="3" customWidth="1"/>
    <col min="2" max="2" width="27" style="3" customWidth="1"/>
    <col min="3" max="3" width="19.28515625" style="3" customWidth="1"/>
    <col min="4" max="7" width="5.42578125" style="3" customWidth="1"/>
    <col min="8" max="8" width="9.5703125" style="3" customWidth="1"/>
    <col min="9" max="9" width="8" style="3" customWidth="1"/>
    <col min="10" max="10" width="9.5703125" style="3" customWidth="1"/>
    <col min="11" max="11" width="27.5703125" style="3" customWidth="1"/>
    <col min="12" max="15" width="18.85546875" style="3" customWidth="1"/>
    <col min="16" max="16" width="0" style="3" hidden="1" customWidth="1"/>
    <col min="17" max="17" width="6.42578125" style="3" customWidth="1"/>
    <col min="18" max="16384" width="11.42578125" style="3"/>
  </cols>
  <sheetData>
    <row r="1" spans="1:15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</row>
    <row r="2" spans="1:15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</row>
    <row r="3" spans="1:15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</row>
    <row r="4" spans="1:15" ht="36" x14ac:dyDescent="0.25">
      <c r="A4" s="52" t="s">
        <v>6</v>
      </c>
      <c r="B4" s="52" t="s">
        <v>7</v>
      </c>
      <c r="C4" s="52" t="s">
        <v>8</v>
      </c>
      <c r="D4" s="52" t="s">
        <v>9</v>
      </c>
      <c r="E4" s="52" t="s">
        <v>10</v>
      </c>
      <c r="F4" s="52" t="s">
        <v>11</v>
      </c>
      <c r="G4" s="52" t="s">
        <v>12</v>
      </c>
      <c r="H4" s="52" t="s">
        <v>13</v>
      </c>
      <c r="I4" s="52" t="s">
        <v>14</v>
      </c>
      <c r="J4" s="52" t="s">
        <v>15</v>
      </c>
      <c r="K4" s="52" t="s">
        <v>16</v>
      </c>
      <c r="L4" s="52" t="s">
        <v>17</v>
      </c>
      <c r="M4" s="52" t="s">
        <v>18</v>
      </c>
      <c r="N4" s="52" t="s">
        <v>19</v>
      </c>
      <c r="O4" s="52" t="s">
        <v>20</v>
      </c>
    </row>
    <row r="5" spans="1:15" ht="22.5" x14ac:dyDescent="0.25">
      <c r="A5" s="4" t="s">
        <v>21</v>
      </c>
      <c r="B5" s="5" t="s">
        <v>22</v>
      </c>
      <c r="C5" s="6" t="s">
        <v>23</v>
      </c>
      <c r="D5" s="4" t="s">
        <v>24</v>
      </c>
      <c r="E5" s="4" t="s">
        <v>25</v>
      </c>
      <c r="F5" s="4"/>
      <c r="G5" s="4"/>
      <c r="H5" s="4" t="s">
        <v>26</v>
      </c>
      <c r="I5" s="4">
        <v>10</v>
      </c>
      <c r="J5" s="4" t="s">
        <v>27</v>
      </c>
      <c r="K5" s="5" t="s">
        <v>28</v>
      </c>
      <c r="L5" s="7">
        <v>38577369.969999999</v>
      </c>
      <c r="M5" s="7">
        <v>28025990.969999999</v>
      </c>
      <c r="N5" s="7">
        <v>26879827.199999999</v>
      </c>
      <c r="O5" s="7">
        <v>26879827.199999999</v>
      </c>
    </row>
    <row r="6" spans="1:15" ht="22.5" x14ac:dyDescent="0.25">
      <c r="A6" s="4" t="s">
        <v>21</v>
      </c>
      <c r="B6" s="5" t="s">
        <v>22</v>
      </c>
      <c r="C6" s="6" t="s">
        <v>23</v>
      </c>
      <c r="D6" s="4" t="s">
        <v>24</v>
      </c>
      <c r="E6" s="4" t="s">
        <v>25</v>
      </c>
      <c r="F6" s="4"/>
      <c r="G6" s="4"/>
      <c r="H6" s="4" t="s">
        <v>29</v>
      </c>
      <c r="I6" s="4">
        <v>20</v>
      </c>
      <c r="J6" s="4" t="s">
        <v>27</v>
      </c>
      <c r="K6" s="5" t="s">
        <v>28</v>
      </c>
      <c r="L6" s="7">
        <v>277587244.5</v>
      </c>
      <c r="M6" s="7">
        <v>145700657.49000001</v>
      </c>
      <c r="N6" s="7">
        <v>119909457.68000001</v>
      </c>
      <c r="O6" s="7">
        <v>119909457.68000001</v>
      </c>
    </row>
    <row r="7" spans="1:15" ht="33.75" x14ac:dyDescent="0.25">
      <c r="A7" s="4" t="s">
        <v>21</v>
      </c>
      <c r="B7" s="5" t="s">
        <v>22</v>
      </c>
      <c r="C7" s="6" t="s">
        <v>30</v>
      </c>
      <c r="D7" s="4" t="s">
        <v>31</v>
      </c>
      <c r="E7" s="4" t="s">
        <v>32</v>
      </c>
      <c r="F7" s="4" t="s">
        <v>33</v>
      </c>
      <c r="G7" s="4" t="s">
        <v>34</v>
      </c>
      <c r="H7" s="4" t="s">
        <v>26</v>
      </c>
      <c r="I7" s="4">
        <v>10</v>
      </c>
      <c r="J7" s="4" t="s">
        <v>27</v>
      </c>
      <c r="K7" s="5" t="s">
        <v>35</v>
      </c>
      <c r="L7" s="7">
        <v>18817098</v>
      </c>
      <c r="M7" s="7">
        <v>8323800</v>
      </c>
      <c r="N7" s="7">
        <v>8323800</v>
      </c>
      <c r="O7" s="7">
        <v>8323800</v>
      </c>
    </row>
    <row r="8" spans="1:15" ht="33.75" x14ac:dyDescent="0.25">
      <c r="A8" s="4" t="s">
        <v>21</v>
      </c>
      <c r="B8" s="5" t="s">
        <v>22</v>
      </c>
      <c r="C8" s="6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4" t="s">
        <v>29</v>
      </c>
      <c r="I8" s="4">
        <v>21</v>
      </c>
      <c r="J8" s="4" t="s">
        <v>27</v>
      </c>
      <c r="K8" s="5" t="s">
        <v>35</v>
      </c>
      <c r="L8" s="7">
        <v>20329250</v>
      </c>
      <c r="M8" s="7">
        <v>0</v>
      </c>
      <c r="N8" s="7">
        <v>0</v>
      </c>
      <c r="O8" s="7">
        <v>0</v>
      </c>
    </row>
    <row r="9" spans="1:15" ht="45" x14ac:dyDescent="0.25">
      <c r="A9" s="4" t="s">
        <v>21</v>
      </c>
      <c r="B9" s="5" t="s">
        <v>22</v>
      </c>
      <c r="C9" s="6" t="s">
        <v>36</v>
      </c>
      <c r="D9" s="4" t="s">
        <v>31</v>
      </c>
      <c r="E9" s="4" t="s">
        <v>37</v>
      </c>
      <c r="F9" s="4" t="s">
        <v>33</v>
      </c>
      <c r="G9" s="4" t="s">
        <v>34</v>
      </c>
      <c r="H9" s="4" t="s">
        <v>26</v>
      </c>
      <c r="I9" s="4">
        <v>10</v>
      </c>
      <c r="J9" s="4" t="s">
        <v>27</v>
      </c>
      <c r="K9" s="5" t="s">
        <v>38</v>
      </c>
      <c r="L9" s="7">
        <v>40448718</v>
      </c>
      <c r="M9" s="7">
        <v>16211692</v>
      </c>
      <c r="N9" s="7">
        <v>0</v>
      </c>
      <c r="O9" s="7">
        <v>0</v>
      </c>
    </row>
    <row r="10" spans="1:15" ht="45" x14ac:dyDescent="0.25">
      <c r="A10" s="4" t="s">
        <v>21</v>
      </c>
      <c r="B10" s="5" t="s">
        <v>22</v>
      </c>
      <c r="C10" s="6" t="s">
        <v>36</v>
      </c>
      <c r="D10" s="4" t="s">
        <v>31</v>
      </c>
      <c r="E10" s="4" t="s">
        <v>37</v>
      </c>
      <c r="F10" s="4" t="s">
        <v>33</v>
      </c>
      <c r="G10" s="4" t="s">
        <v>34</v>
      </c>
      <c r="H10" s="4" t="s">
        <v>29</v>
      </c>
      <c r="I10" s="4">
        <v>20</v>
      </c>
      <c r="J10" s="4" t="s">
        <v>27</v>
      </c>
      <c r="K10" s="5" t="s">
        <v>38</v>
      </c>
      <c r="L10" s="7">
        <v>89558836</v>
      </c>
      <c r="M10" s="7">
        <v>86853236</v>
      </c>
      <c r="N10" s="7">
        <v>0</v>
      </c>
      <c r="O10" s="7">
        <v>0</v>
      </c>
    </row>
    <row r="11" spans="1:15" ht="33.75" x14ac:dyDescent="0.25">
      <c r="A11" s="4" t="s">
        <v>21</v>
      </c>
      <c r="B11" s="5" t="s">
        <v>22</v>
      </c>
      <c r="C11" s="6" t="s">
        <v>39</v>
      </c>
      <c r="D11" s="4" t="s">
        <v>31</v>
      </c>
      <c r="E11" s="4" t="s">
        <v>40</v>
      </c>
      <c r="F11" s="4" t="s">
        <v>33</v>
      </c>
      <c r="G11" s="4" t="s">
        <v>41</v>
      </c>
      <c r="H11" s="4" t="s">
        <v>26</v>
      </c>
      <c r="I11" s="4">
        <v>10</v>
      </c>
      <c r="J11" s="4" t="s">
        <v>27</v>
      </c>
      <c r="K11" s="5" t="s">
        <v>42</v>
      </c>
      <c r="L11" s="7">
        <v>10300000</v>
      </c>
      <c r="M11" s="7">
        <v>10300000</v>
      </c>
      <c r="N11" s="7">
        <v>0</v>
      </c>
      <c r="O11" s="7">
        <v>0</v>
      </c>
    </row>
    <row r="12" spans="1:15" ht="33.75" x14ac:dyDescent="0.25">
      <c r="A12" s="4" t="s">
        <v>21</v>
      </c>
      <c r="B12" s="5" t="s">
        <v>22</v>
      </c>
      <c r="C12" s="6" t="s">
        <v>39</v>
      </c>
      <c r="D12" s="4" t="s">
        <v>31</v>
      </c>
      <c r="E12" s="4" t="s">
        <v>40</v>
      </c>
      <c r="F12" s="4" t="s">
        <v>33</v>
      </c>
      <c r="G12" s="4" t="s">
        <v>41</v>
      </c>
      <c r="H12" s="4" t="s">
        <v>29</v>
      </c>
      <c r="I12" s="4">
        <v>21</v>
      </c>
      <c r="J12" s="4" t="s">
        <v>27</v>
      </c>
      <c r="K12" s="5" t="s">
        <v>42</v>
      </c>
      <c r="L12" s="7">
        <v>3689012.68</v>
      </c>
      <c r="M12" s="7">
        <v>3689012.68</v>
      </c>
      <c r="N12" s="7">
        <v>0</v>
      </c>
      <c r="O12" s="7">
        <v>0</v>
      </c>
    </row>
    <row r="13" spans="1:15" x14ac:dyDescent="0.25">
      <c r="A13" s="53" t="s">
        <v>1</v>
      </c>
      <c r="B13" s="60" t="s">
        <v>43</v>
      </c>
      <c r="C13" s="55" t="s">
        <v>1</v>
      </c>
      <c r="D13" s="53" t="s">
        <v>1</v>
      </c>
      <c r="E13" s="53" t="s">
        <v>1</v>
      </c>
      <c r="F13" s="53" t="s">
        <v>1</v>
      </c>
      <c r="G13" s="53" t="s">
        <v>1</v>
      </c>
      <c r="H13" s="53" t="s">
        <v>1</v>
      </c>
      <c r="I13" s="53" t="s">
        <v>1</v>
      </c>
      <c r="J13" s="53" t="s">
        <v>1</v>
      </c>
      <c r="K13" s="54" t="s">
        <v>1</v>
      </c>
      <c r="L13" s="61">
        <f>SUM(L5:L12)</f>
        <v>499307529.15000004</v>
      </c>
      <c r="M13" s="61">
        <f t="shared" ref="M13:O13" si="0">SUM(M5:M12)</f>
        <v>299104389.14000005</v>
      </c>
      <c r="N13" s="61">
        <f t="shared" si="0"/>
        <v>155113084.88</v>
      </c>
      <c r="O13" s="61">
        <f t="shared" si="0"/>
        <v>155113084.88</v>
      </c>
    </row>
    <row r="14" spans="1:15" ht="33.950000000000003" customHeight="1" x14ac:dyDescent="0.25"/>
    <row r="15" spans="1:15" x14ac:dyDescent="0.25">
      <c r="L15" s="9"/>
      <c r="M15" s="10"/>
      <c r="N15" s="10"/>
    </row>
    <row r="16" spans="1:15" x14ac:dyDescent="0.25">
      <c r="L16" s="11"/>
      <c r="M16" s="10"/>
      <c r="N16" s="10"/>
    </row>
    <row r="17" spans="12:12" x14ac:dyDescent="0.25">
      <c r="L17" s="9"/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5D03D-C6A7-42A8-9D5E-A997C2C8AFE9}">
  <dimension ref="A1:N11"/>
  <sheetViews>
    <sheetView showGridLines="0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1" max="1" width="13.42578125" style="3" customWidth="1"/>
    <col min="2" max="2" width="27" style="3" customWidth="1"/>
    <col min="3" max="3" width="21.5703125" style="3" customWidth="1"/>
    <col min="4" max="7" width="5.42578125" style="3" customWidth="1"/>
    <col min="8" max="8" width="9.5703125" style="3" customWidth="1"/>
    <col min="9" max="9" width="8" style="3" customWidth="1"/>
    <col min="10" max="10" width="9.5703125" style="3" customWidth="1"/>
    <col min="11" max="11" width="27.5703125" style="3" customWidth="1"/>
    <col min="12" max="14" width="18.85546875" style="3" customWidth="1"/>
    <col min="15" max="15" width="0" style="3" hidden="1" customWidth="1"/>
    <col min="16" max="16" width="6.42578125" style="3" customWidth="1"/>
    <col min="17" max="16384" width="11.42578125" style="3"/>
  </cols>
  <sheetData>
    <row r="1" spans="1:14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</row>
    <row r="2" spans="1:14" x14ac:dyDescent="0.25">
      <c r="A2" s="1" t="s">
        <v>2</v>
      </c>
      <c r="B2" s="1" t="s">
        <v>44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</row>
    <row r="3" spans="1:14" x14ac:dyDescent="0.25">
      <c r="A3" s="62" t="s">
        <v>4</v>
      </c>
      <c r="B3" s="62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</row>
    <row r="4" spans="1:14" ht="48" x14ac:dyDescent="0.25">
      <c r="A4" s="45" t="s">
        <v>6</v>
      </c>
      <c r="B4" s="45" t="s">
        <v>7</v>
      </c>
      <c r="C4" s="45" t="s">
        <v>8</v>
      </c>
      <c r="D4" s="45" t="s">
        <v>9</v>
      </c>
      <c r="E4" s="45" t="s">
        <v>10</v>
      </c>
      <c r="F4" s="45" t="s">
        <v>11</v>
      </c>
      <c r="G4" s="45" t="s">
        <v>12</v>
      </c>
      <c r="H4" s="45" t="s">
        <v>13</v>
      </c>
      <c r="I4" s="45" t="s">
        <v>14</v>
      </c>
      <c r="J4" s="45" t="s">
        <v>15</v>
      </c>
      <c r="K4" s="45" t="s">
        <v>16</v>
      </c>
      <c r="L4" s="45" t="s">
        <v>45</v>
      </c>
      <c r="M4" s="45" t="s">
        <v>19</v>
      </c>
      <c r="N4" s="45" t="s">
        <v>20</v>
      </c>
    </row>
    <row r="5" spans="1:14" ht="22.5" x14ac:dyDescent="0.25">
      <c r="A5" s="63" t="s">
        <v>21</v>
      </c>
      <c r="B5" s="64" t="s">
        <v>22</v>
      </c>
      <c r="C5" s="65" t="s">
        <v>23</v>
      </c>
      <c r="D5" s="63" t="s">
        <v>24</v>
      </c>
      <c r="E5" s="63" t="s">
        <v>25</v>
      </c>
      <c r="F5" s="63"/>
      <c r="G5" s="63"/>
      <c r="H5" s="63" t="s">
        <v>26</v>
      </c>
      <c r="I5" s="63">
        <v>10</v>
      </c>
      <c r="J5" s="63" t="s">
        <v>27</v>
      </c>
      <c r="K5" s="64" t="s">
        <v>28</v>
      </c>
      <c r="L5" s="66">
        <v>7859375</v>
      </c>
      <c r="M5" s="66">
        <v>7859375</v>
      </c>
      <c r="N5" s="66">
        <v>7859375</v>
      </c>
    </row>
    <row r="6" spans="1:14" ht="22.5" x14ac:dyDescent="0.25">
      <c r="A6" s="4" t="s">
        <v>21</v>
      </c>
      <c r="B6" s="5" t="s">
        <v>22</v>
      </c>
      <c r="C6" s="6" t="s">
        <v>23</v>
      </c>
      <c r="D6" s="4" t="s">
        <v>24</v>
      </c>
      <c r="E6" s="4" t="s">
        <v>25</v>
      </c>
      <c r="F6" s="4"/>
      <c r="G6" s="4"/>
      <c r="H6" s="4" t="s">
        <v>29</v>
      </c>
      <c r="I6" s="4">
        <v>20</v>
      </c>
      <c r="J6" s="4" t="s">
        <v>27</v>
      </c>
      <c r="K6" s="5" t="s">
        <v>28</v>
      </c>
      <c r="L6" s="7">
        <v>71513115.340000004</v>
      </c>
      <c r="M6" s="7">
        <v>71513115.340000004</v>
      </c>
      <c r="N6" s="7">
        <v>71513115.340000004</v>
      </c>
    </row>
    <row r="7" spans="1:14" ht="45" x14ac:dyDescent="0.25">
      <c r="A7" s="4" t="s">
        <v>21</v>
      </c>
      <c r="B7" s="5" t="s">
        <v>22</v>
      </c>
      <c r="C7" s="6" t="s">
        <v>36</v>
      </c>
      <c r="D7" s="4" t="s">
        <v>31</v>
      </c>
      <c r="E7" s="4" t="s">
        <v>37</v>
      </c>
      <c r="F7" s="4" t="s">
        <v>33</v>
      </c>
      <c r="G7" s="4" t="s">
        <v>34</v>
      </c>
      <c r="H7" s="4" t="s">
        <v>26</v>
      </c>
      <c r="I7" s="4">
        <v>10</v>
      </c>
      <c r="J7" s="4" t="s">
        <v>27</v>
      </c>
      <c r="K7" s="5" t="s">
        <v>38</v>
      </c>
      <c r="L7" s="7">
        <v>82038165</v>
      </c>
      <c r="M7" s="7">
        <v>82038165</v>
      </c>
      <c r="N7" s="7">
        <v>82038165</v>
      </c>
    </row>
    <row r="8" spans="1:14" ht="45" x14ac:dyDescent="0.25">
      <c r="A8" s="4" t="s">
        <v>21</v>
      </c>
      <c r="B8" s="5" t="s">
        <v>22</v>
      </c>
      <c r="C8" s="6" t="s">
        <v>36</v>
      </c>
      <c r="D8" s="4" t="s">
        <v>31</v>
      </c>
      <c r="E8" s="4" t="s">
        <v>37</v>
      </c>
      <c r="F8" s="4" t="s">
        <v>33</v>
      </c>
      <c r="G8" s="4" t="s">
        <v>34</v>
      </c>
      <c r="H8" s="4" t="s">
        <v>29</v>
      </c>
      <c r="I8" s="4">
        <v>20</v>
      </c>
      <c r="J8" s="4" t="s">
        <v>27</v>
      </c>
      <c r="K8" s="5" t="s">
        <v>38</v>
      </c>
      <c r="L8" s="7">
        <v>1549203</v>
      </c>
      <c r="M8" s="7">
        <v>1549203</v>
      </c>
      <c r="N8" s="7">
        <v>1549203</v>
      </c>
    </row>
    <row r="9" spans="1:14" x14ac:dyDescent="0.25">
      <c r="A9" s="53" t="s">
        <v>1</v>
      </c>
      <c r="B9" s="60" t="s">
        <v>43</v>
      </c>
      <c r="C9" s="55" t="s">
        <v>1</v>
      </c>
      <c r="D9" s="53" t="s">
        <v>1</v>
      </c>
      <c r="E9" s="53" t="s">
        <v>1</v>
      </c>
      <c r="F9" s="53" t="s">
        <v>1</v>
      </c>
      <c r="G9" s="53" t="s">
        <v>1</v>
      </c>
      <c r="H9" s="53" t="s">
        <v>1</v>
      </c>
      <c r="I9" s="53" t="s">
        <v>1</v>
      </c>
      <c r="J9" s="53" t="s">
        <v>1</v>
      </c>
      <c r="K9" s="54" t="s">
        <v>1</v>
      </c>
      <c r="L9" s="61">
        <f>SUM(L5:L8)</f>
        <v>162959858.34</v>
      </c>
      <c r="M9" s="61">
        <f t="shared" ref="M9:N9" si="0">SUM(M5:M8)</f>
        <v>162959858.34</v>
      </c>
      <c r="N9" s="61">
        <f t="shared" si="0"/>
        <v>162959858.34</v>
      </c>
    </row>
    <row r="10" spans="1:14" ht="0" hidden="1" customHeight="1" x14ac:dyDescent="0.25"/>
    <row r="11" spans="1:14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99ECD-D8C2-47FD-AF1D-E3F37F87E193}">
  <dimension ref="A1:AA28"/>
  <sheetViews>
    <sheetView showGridLines="0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1" max="1" width="13.42578125" style="3" customWidth="1"/>
    <col min="2" max="2" width="27" style="3" customWidth="1"/>
    <col min="3" max="3" width="21.5703125" style="3" customWidth="1"/>
    <col min="4" max="11" width="5.42578125" style="3" customWidth="1"/>
    <col min="12" max="12" width="7" style="3" customWidth="1"/>
    <col min="13" max="13" width="9.5703125" style="3" customWidth="1"/>
    <col min="14" max="14" width="8" style="3" customWidth="1"/>
    <col min="15" max="15" width="9.5703125" style="3" customWidth="1"/>
    <col min="16" max="16" width="27.5703125" style="3" customWidth="1"/>
    <col min="17" max="27" width="18.85546875" style="3" customWidth="1"/>
    <col min="28" max="28" width="0" style="3" hidden="1" customWidth="1"/>
    <col min="29" max="29" width="6.42578125" style="3" customWidth="1"/>
    <col min="30" max="16384" width="11.42578125" style="3"/>
  </cols>
  <sheetData>
    <row r="1" spans="1:27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25">
      <c r="A2" s="1" t="s">
        <v>2</v>
      </c>
      <c r="B2" s="1" t="s">
        <v>46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25">
      <c r="A3" s="1" t="s">
        <v>4</v>
      </c>
      <c r="B3" s="1" t="s">
        <v>47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 x14ac:dyDescent="0.25">
      <c r="A4" s="52" t="s">
        <v>6</v>
      </c>
      <c r="B4" s="52" t="s">
        <v>7</v>
      </c>
      <c r="C4" s="52" t="s">
        <v>8</v>
      </c>
      <c r="D4" s="52" t="s">
        <v>9</v>
      </c>
      <c r="E4" s="52" t="s">
        <v>10</v>
      </c>
      <c r="F4" s="52" t="s">
        <v>11</v>
      </c>
      <c r="G4" s="52" t="s">
        <v>12</v>
      </c>
      <c r="H4" s="52" t="s">
        <v>48</v>
      </c>
      <c r="I4" s="52" t="s">
        <v>49</v>
      </c>
      <c r="J4" s="52" t="s">
        <v>50</v>
      </c>
      <c r="K4" s="52" t="s">
        <v>51</v>
      </c>
      <c r="L4" s="52" t="s">
        <v>52</v>
      </c>
      <c r="M4" s="52" t="s">
        <v>13</v>
      </c>
      <c r="N4" s="52" t="s">
        <v>14</v>
      </c>
      <c r="O4" s="52" t="s">
        <v>15</v>
      </c>
      <c r="P4" s="52" t="s">
        <v>16</v>
      </c>
      <c r="Q4" s="52" t="s">
        <v>53</v>
      </c>
      <c r="R4" s="52" t="s">
        <v>54</v>
      </c>
      <c r="S4" s="52" t="s">
        <v>55</v>
      </c>
      <c r="T4" s="52" t="s">
        <v>56</v>
      </c>
      <c r="U4" s="52" t="s">
        <v>57</v>
      </c>
      <c r="V4" s="52" t="s">
        <v>58</v>
      </c>
      <c r="W4" s="52" t="s">
        <v>59</v>
      </c>
      <c r="X4" s="52" t="s">
        <v>60</v>
      </c>
      <c r="Y4" s="52" t="s">
        <v>18</v>
      </c>
      <c r="Z4" s="52" t="s">
        <v>19</v>
      </c>
      <c r="AA4" s="52" t="s">
        <v>20</v>
      </c>
    </row>
    <row r="5" spans="1:27" x14ac:dyDescent="0.25">
      <c r="A5" s="4" t="s">
        <v>21</v>
      </c>
      <c r="B5" s="5" t="s">
        <v>22</v>
      </c>
      <c r="C5" s="6" t="s">
        <v>61</v>
      </c>
      <c r="D5" s="4" t="s">
        <v>24</v>
      </c>
      <c r="E5" s="4" t="s">
        <v>62</v>
      </c>
      <c r="F5" s="4" t="s">
        <v>62</v>
      </c>
      <c r="G5" s="4" t="s">
        <v>62</v>
      </c>
      <c r="H5" s="4"/>
      <c r="I5" s="4"/>
      <c r="J5" s="4"/>
      <c r="K5" s="4"/>
      <c r="L5" s="4"/>
      <c r="M5" s="4" t="s">
        <v>26</v>
      </c>
      <c r="N5" s="4" t="s">
        <v>63</v>
      </c>
      <c r="O5" s="4" t="s">
        <v>27</v>
      </c>
      <c r="P5" s="5" t="s">
        <v>64</v>
      </c>
      <c r="Q5" s="7">
        <v>5321291703</v>
      </c>
      <c r="R5" s="7">
        <v>0</v>
      </c>
      <c r="S5" s="7">
        <v>0</v>
      </c>
      <c r="T5" s="7">
        <v>5321291703</v>
      </c>
      <c r="U5" s="7">
        <v>0</v>
      </c>
      <c r="V5" s="7">
        <v>5321291703</v>
      </c>
      <c r="W5" s="7">
        <v>0</v>
      </c>
      <c r="X5" s="7">
        <v>1520946541</v>
      </c>
      <c r="Y5" s="7">
        <v>1520688190</v>
      </c>
      <c r="Z5" s="7">
        <v>1520688190</v>
      </c>
      <c r="AA5" s="7">
        <v>1124414067</v>
      </c>
    </row>
    <row r="6" spans="1:27" ht="22.5" x14ac:dyDescent="0.25">
      <c r="A6" s="4" t="s">
        <v>21</v>
      </c>
      <c r="B6" s="5" t="s">
        <v>22</v>
      </c>
      <c r="C6" s="6" t="s">
        <v>65</v>
      </c>
      <c r="D6" s="4" t="s">
        <v>24</v>
      </c>
      <c r="E6" s="4" t="s">
        <v>62</v>
      </c>
      <c r="F6" s="4" t="s">
        <v>62</v>
      </c>
      <c r="G6" s="4" t="s">
        <v>25</v>
      </c>
      <c r="H6" s="4"/>
      <c r="I6" s="4"/>
      <c r="J6" s="4"/>
      <c r="K6" s="4"/>
      <c r="L6" s="4"/>
      <c r="M6" s="4" t="s">
        <v>26</v>
      </c>
      <c r="N6" s="4" t="s">
        <v>63</v>
      </c>
      <c r="O6" s="4" t="s">
        <v>27</v>
      </c>
      <c r="P6" s="5" t="s">
        <v>66</v>
      </c>
      <c r="Q6" s="7">
        <v>1872973438</v>
      </c>
      <c r="R6" s="7">
        <v>0</v>
      </c>
      <c r="S6" s="7">
        <v>0</v>
      </c>
      <c r="T6" s="7">
        <v>1872973438</v>
      </c>
      <c r="U6" s="7">
        <v>0</v>
      </c>
      <c r="V6" s="7">
        <v>1872973438</v>
      </c>
      <c r="W6" s="7">
        <v>0</v>
      </c>
      <c r="X6" s="7">
        <v>579494191</v>
      </c>
      <c r="Y6" s="7">
        <v>463814764</v>
      </c>
      <c r="Z6" s="7">
        <v>463814764</v>
      </c>
      <c r="AA6" s="7">
        <v>430404109</v>
      </c>
    </row>
    <row r="7" spans="1:27" ht="33.75" x14ac:dyDescent="0.25">
      <c r="A7" s="4" t="s">
        <v>21</v>
      </c>
      <c r="B7" s="5" t="s">
        <v>22</v>
      </c>
      <c r="C7" s="6" t="s">
        <v>67</v>
      </c>
      <c r="D7" s="4" t="s">
        <v>24</v>
      </c>
      <c r="E7" s="4" t="s">
        <v>62</v>
      </c>
      <c r="F7" s="4" t="s">
        <v>62</v>
      </c>
      <c r="G7" s="4" t="s">
        <v>68</v>
      </c>
      <c r="H7" s="4"/>
      <c r="I7" s="4"/>
      <c r="J7" s="4"/>
      <c r="K7" s="4"/>
      <c r="L7" s="4"/>
      <c r="M7" s="4" t="s">
        <v>26</v>
      </c>
      <c r="N7" s="4" t="s">
        <v>63</v>
      </c>
      <c r="O7" s="4" t="s">
        <v>27</v>
      </c>
      <c r="P7" s="5" t="s">
        <v>69</v>
      </c>
      <c r="Q7" s="7">
        <v>934274982</v>
      </c>
      <c r="R7" s="7">
        <v>0</v>
      </c>
      <c r="S7" s="7">
        <v>0</v>
      </c>
      <c r="T7" s="7">
        <v>934274982</v>
      </c>
      <c r="U7" s="7">
        <v>0</v>
      </c>
      <c r="V7" s="7">
        <v>934274982</v>
      </c>
      <c r="W7" s="7">
        <v>0</v>
      </c>
      <c r="X7" s="7">
        <v>148061890</v>
      </c>
      <c r="Y7" s="7">
        <v>147603659</v>
      </c>
      <c r="Z7" s="7">
        <v>147603659</v>
      </c>
      <c r="AA7" s="7">
        <v>102418309</v>
      </c>
    </row>
    <row r="8" spans="1:27" x14ac:dyDescent="0.25">
      <c r="A8" s="4" t="s">
        <v>21</v>
      </c>
      <c r="B8" s="5" t="s">
        <v>22</v>
      </c>
      <c r="C8" s="6" t="s">
        <v>70</v>
      </c>
      <c r="D8" s="4" t="s">
        <v>24</v>
      </c>
      <c r="E8" s="4" t="s">
        <v>62</v>
      </c>
      <c r="F8" s="4" t="s">
        <v>25</v>
      </c>
      <c r="G8" s="4" t="s">
        <v>62</v>
      </c>
      <c r="H8" s="4"/>
      <c r="I8" s="4"/>
      <c r="J8" s="4"/>
      <c r="K8" s="4"/>
      <c r="L8" s="4"/>
      <c r="M8" s="4" t="s">
        <v>26</v>
      </c>
      <c r="N8" s="4" t="s">
        <v>63</v>
      </c>
      <c r="O8" s="4" t="s">
        <v>27</v>
      </c>
      <c r="P8" s="5" t="s">
        <v>64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</row>
    <row r="9" spans="1:27" ht="22.5" x14ac:dyDescent="0.25">
      <c r="A9" s="4" t="s">
        <v>21</v>
      </c>
      <c r="B9" s="5" t="s">
        <v>22</v>
      </c>
      <c r="C9" s="6" t="s">
        <v>71</v>
      </c>
      <c r="D9" s="4" t="s">
        <v>24</v>
      </c>
      <c r="E9" s="4" t="s">
        <v>62</v>
      </c>
      <c r="F9" s="4" t="s">
        <v>25</v>
      </c>
      <c r="G9" s="4" t="s">
        <v>25</v>
      </c>
      <c r="H9" s="4"/>
      <c r="I9" s="4"/>
      <c r="J9" s="4"/>
      <c r="K9" s="4"/>
      <c r="L9" s="4"/>
      <c r="M9" s="4" t="s">
        <v>26</v>
      </c>
      <c r="N9" s="4" t="s">
        <v>63</v>
      </c>
      <c r="O9" s="4" t="s">
        <v>27</v>
      </c>
      <c r="P9" s="5" t="s">
        <v>66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</row>
    <row r="10" spans="1:27" ht="22.5" x14ac:dyDescent="0.25">
      <c r="A10" s="4" t="s">
        <v>21</v>
      </c>
      <c r="B10" s="5" t="s">
        <v>22</v>
      </c>
      <c r="C10" s="6" t="s">
        <v>23</v>
      </c>
      <c r="D10" s="4" t="s">
        <v>24</v>
      </c>
      <c r="E10" s="4" t="s">
        <v>25</v>
      </c>
      <c r="F10" s="4"/>
      <c r="G10" s="4"/>
      <c r="H10" s="4"/>
      <c r="I10" s="4"/>
      <c r="J10" s="4"/>
      <c r="K10" s="4"/>
      <c r="L10" s="4"/>
      <c r="M10" s="4" t="s">
        <v>26</v>
      </c>
      <c r="N10" s="4" t="s">
        <v>63</v>
      </c>
      <c r="O10" s="4" t="s">
        <v>27</v>
      </c>
      <c r="P10" s="5" t="s">
        <v>28</v>
      </c>
      <c r="Q10" s="7">
        <v>1829119442</v>
      </c>
      <c r="R10" s="7">
        <v>0</v>
      </c>
      <c r="S10" s="7">
        <v>0</v>
      </c>
      <c r="T10" s="7">
        <v>1829119442</v>
      </c>
      <c r="U10" s="7">
        <v>0</v>
      </c>
      <c r="V10" s="7">
        <v>1621074091.1700001</v>
      </c>
      <c r="W10" s="7">
        <v>208045350.83000001</v>
      </c>
      <c r="X10" s="7">
        <v>1184992166.29</v>
      </c>
      <c r="Y10" s="7">
        <v>448586159.31999999</v>
      </c>
      <c r="Z10" s="7">
        <v>442057948.94</v>
      </c>
      <c r="AA10" s="7">
        <v>432581948.94</v>
      </c>
    </row>
    <row r="11" spans="1:27" ht="22.5" x14ac:dyDescent="0.25">
      <c r="A11" s="4" t="s">
        <v>21</v>
      </c>
      <c r="B11" s="5" t="s">
        <v>22</v>
      </c>
      <c r="C11" s="6" t="s">
        <v>23</v>
      </c>
      <c r="D11" s="4" t="s">
        <v>24</v>
      </c>
      <c r="E11" s="4" t="s">
        <v>25</v>
      </c>
      <c r="F11" s="4"/>
      <c r="G11" s="4"/>
      <c r="H11" s="4"/>
      <c r="I11" s="4"/>
      <c r="J11" s="4"/>
      <c r="K11" s="4"/>
      <c r="L11" s="4"/>
      <c r="M11" s="4" t="s">
        <v>29</v>
      </c>
      <c r="N11" s="4" t="s">
        <v>72</v>
      </c>
      <c r="O11" s="4" t="s">
        <v>27</v>
      </c>
      <c r="P11" s="5" t="s">
        <v>28</v>
      </c>
      <c r="Q11" s="7">
        <v>973962520</v>
      </c>
      <c r="R11" s="7">
        <v>0</v>
      </c>
      <c r="S11" s="7">
        <v>0</v>
      </c>
      <c r="T11" s="7">
        <v>973962520</v>
      </c>
      <c r="U11" s="7">
        <v>0</v>
      </c>
      <c r="V11" s="7">
        <v>583672819</v>
      </c>
      <c r="W11" s="7">
        <v>390289701</v>
      </c>
      <c r="X11" s="7">
        <v>395984614</v>
      </c>
      <c r="Y11" s="7">
        <v>4961295</v>
      </c>
      <c r="Z11" s="7">
        <v>4961295</v>
      </c>
      <c r="AA11" s="7">
        <v>4961295</v>
      </c>
    </row>
    <row r="12" spans="1:27" ht="33.75" x14ac:dyDescent="0.25">
      <c r="A12" s="4" t="s">
        <v>21</v>
      </c>
      <c r="B12" s="5" t="s">
        <v>22</v>
      </c>
      <c r="C12" s="6" t="s">
        <v>73</v>
      </c>
      <c r="D12" s="4" t="s">
        <v>24</v>
      </c>
      <c r="E12" s="4" t="s">
        <v>68</v>
      </c>
      <c r="F12" s="4" t="s">
        <v>68</v>
      </c>
      <c r="G12" s="4" t="s">
        <v>62</v>
      </c>
      <c r="H12" s="4" t="s">
        <v>74</v>
      </c>
      <c r="I12" s="4"/>
      <c r="J12" s="4"/>
      <c r="K12" s="4"/>
      <c r="L12" s="4"/>
      <c r="M12" s="4" t="s">
        <v>26</v>
      </c>
      <c r="N12" s="4" t="s">
        <v>63</v>
      </c>
      <c r="O12" s="4" t="s">
        <v>27</v>
      </c>
      <c r="P12" s="5" t="s">
        <v>75</v>
      </c>
      <c r="Q12" s="7">
        <v>5151893846</v>
      </c>
      <c r="R12" s="7">
        <v>0</v>
      </c>
      <c r="S12" s="7">
        <v>0</v>
      </c>
      <c r="T12" s="7">
        <v>5151893846</v>
      </c>
      <c r="U12" s="7">
        <v>5151893846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</row>
    <row r="13" spans="1:27" ht="33.75" x14ac:dyDescent="0.25">
      <c r="A13" s="4" t="s">
        <v>21</v>
      </c>
      <c r="B13" s="5" t="s">
        <v>22</v>
      </c>
      <c r="C13" s="6" t="s">
        <v>76</v>
      </c>
      <c r="D13" s="4" t="s">
        <v>24</v>
      </c>
      <c r="E13" s="4" t="s">
        <v>68</v>
      </c>
      <c r="F13" s="4" t="s">
        <v>77</v>
      </c>
      <c r="G13" s="4" t="s">
        <v>25</v>
      </c>
      <c r="H13" s="4" t="s">
        <v>78</v>
      </c>
      <c r="I13" s="4"/>
      <c r="J13" s="4"/>
      <c r="K13" s="4"/>
      <c r="L13" s="4"/>
      <c r="M13" s="4" t="s">
        <v>26</v>
      </c>
      <c r="N13" s="4" t="s">
        <v>63</v>
      </c>
      <c r="O13" s="4" t="s">
        <v>27</v>
      </c>
      <c r="P13" s="5" t="s">
        <v>79</v>
      </c>
      <c r="Q13" s="7">
        <v>8999728</v>
      </c>
      <c r="R13" s="7">
        <v>0</v>
      </c>
      <c r="S13" s="7">
        <v>0</v>
      </c>
      <c r="T13" s="7">
        <v>8999728</v>
      </c>
      <c r="U13" s="7">
        <v>0</v>
      </c>
      <c r="V13" s="7">
        <v>8999728</v>
      </c>
      <c r="W13" s="7">
        <v>0</v>
      </c>
      <c r="X13" s="7">
        <v>6751170</v>
      </c>
      <c r="Y13" s="7">
        <v>4839493</v>
      </c>
      <c r="Z13" s="7">
        <v>4839493</v>
      </c>
      <c r="AA13" s="7">
        <v>2930417</v>
      </c>
    </row>
    <row r="14" spans="1:27" ht="22.5" x14ac:dyDescent="0.25">
      <c r="A14" s="4" t="s">
        <v>21</v>
      </c>
      <c r="B14" s="5" t="s">
        <v>22</v>
      </c>
      <c r="C14" s="6" t="s">
        <v>80</v>
      </c>
      <c r="D14" s="4" t="s">
        <v>24</v>
      </c>
      <c r="E14" s="4" t="s">
        <v>68</v>
      </c>
      <c r="F14" s="4" t="s">
        <v>81</v>
      </c>
      <c r="G14" s="4" t="s">
        <v>62</v>
      </c>
      <c r="H14" s="4" t="s">
        <v>82</v>
      </c>
      <c r="I14" s="4"/>
      <c r="J14" s="4"/>
      <c r="K14" s="4"/>
      <c r="L14" s="4"/>
      <c r="M14" s="4" t="s">
        <v>26</v>
      </c>
      <c r="N14" s="4" t="s">
        <v>63</v>
      </c>
      <c r="O14" s="4" t="s">
        <v>27</v>
      </c>
      <c r="P14" s="5" t="s">
        <v>83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</row>
    <row r="15" spans="1:27" x14ac:dyDescent="0.25">
      <c r="A15" s="4" t="s">
        <v>21</v>
      </c>
      <c r="B15" s="5" t="s">
        <v>22</v>
      </c>
      <c r="C15" s="6" t="s">
        <v>84</v>
      </c>
      <c r="D15" s="4" t="s">
        <v>24</v>
      </c>
      <c r="E15" s="4" t="s">
        <v>85</v>
      </c>
      <c r="F15" s="4" t="s">
        <v>62</v>
      </c>
      <c r="G15" s="4"/>
      <c r="H15" s="4"/>
      <c r="I15" s="4"/>
      <c r="J15" s="4"/>
      <c r="K15" s="4"/>
      <c r="L15" s="4"/>
      <c r="M15" s="4" t="s">
        <v>26</v>
      </c>
      <c r="N15" s="4" t="s">
        <v>63</v>
      </c>
      <c r="O15" s="4" t="s">
        <v>27</v>
      </c>
      <c r="P15" s="5" t="s">
        <v>86</v>
      </c>
      <c r="Q15" s="7">
        <v>30502235</v>
      </c>
      <c r="R15" s="7">
        <v>0</v>
      </c>
      <c r="S15" s="7">
        <v>0</v>
      </c>
      <c r="T15" s="7">
        <v>30502235</v>
      </c>
      <c r="U15" s="7">
        <v>0</v>
      </c>
      <c r="V15" s="7">
        <v>6536531</v>
      </c>
      <c r="W15" s="7">
        <v>23965704</v>
      </c>
      <c r="X15" s="7">
        <v>6536531</v>
      </c>
      <c r="Y15" s="7">
        <v>6536531</v>
      </c>
      <c r="Z15" s="7">
        <v>6536531</v>
      </c>
      <c r="AA15" s="7">
        <v>6536531</v>
      </c>
    </row>
    <row r="16" spans="1:27" ht="22.5" x14ac:dyDescent="0.25">
      <c r="A16" s="4" t="s">
        <v>21</v>
      </c>
      <c r="B16" s="5" t="s">
        <v>22</v>
      </c>
      <c r="C16" s="6" t="s">
        <v>87</v>
      </c>
      <c r="D16" s="4" t="s">
        <v>24</v>
      </c>
      <c r="E16" s="4" t="s">
        <v>85</v>
      </c>
      <c r="F16" s="4" t="s">
        <v>68</v>
      </c>
      <c r="G16" s="4"/>
      <c r="H16" s="4"/>
      <c r="I16" s="4"/>
      <c r="J16" s="4"/>
      <c r="K16" s="4"/>
      <c r="L16" s="4"/>
      <c r="M16" s="4" t="s">
        <v>26</v>
      </c>
      <c r="N16" s="4" t="s">
        <v>63</v>
      </c>
      <c r="O16" s="4" t="s">
        <v>27</v>
      </c>
      <c r="P16" s="5" t="s">
        <v>88</v>
      </c>
      <c r="Q16" s="7">
        <v>7327362</v>
      </c>
      <c r="R16" s="7">
        <v>0</v>
      </c>
      <c r="S16" s="7">
        <v>0</v>
      </c>
      <c r="T16" s="7">
        <v>7327362</v>
      </c>
      <c r="U16" s="7">
        <v>0</v>
      </c>
      <c r="V16" s="7">
        <v>300000</v>
      </c>
      <c r="W16" s="7">
        <v>7027362</v>
      </c>
      <c r="X16" s="7">
        <v>300000</v>
      </c>
      <c r="Y16" s="7">
        <v>300000</v>
      </c>
      <c r="Z16" s="7">
        <v>300000</v>
      </c>
      <c r="AA16" s="7">
        <v>300000</v>
      </c>
    </row>
    <row r="17" spans="1:27" ht="22.5" x14ac:dyDescent="0.25">
      <c r="A17" s="4" t="s">
        <v>21</v>
      </c>
      <c r="B17" s="5" t="s">
        <v>22</v>
      </c>
      <c r="C17" s="6" t="s">
        <v>89</v>
      </c>
      <c r="D17" s="4" t="s">
        <v>24</v>
      </c>
      <c r="E17" s="4" t="s">
        <v>85</v>
      </c>
      <c r="F17" s="4" t="s">
        <v>77</v>
      </c>
      <c r="G17" s="4" t="s">
        <v>62</v>
      </c>
      <c r="H17" s="4"/>
      <c r="I17" s="4"/>
      <c r="J17" s="4"/>
      <c r="K17" s="4"/>
      <c r="L17" s="4"/>
      <c r="M17" s="4" t="s">
        <v>26</v>
      </c>
      <c r="N17" s="4" t="s">
        <v>90</v>
      </c>
      <c r="O17" s="4" t="s">
        <v>91</v>
      </c>
      <c r="P17" s="5" t="s">
        <v>92</v>
      </c>
      <c r="Q17" s="7">
        <v>36042600</v>
      </c>
      <c r="R17" s="7">
        <v>0</v>
      </c>
      <c r="S17" s="7">
        <v>0</v>
      </c>
      <c r="T17" s="7">
        <v>36042600</v>
      </c>
      <c r="U17" s="7">
        <v>0</v>
      </c>
      <c r="V17" s="7">
        <v>0</v>
      </c>
      <c r="W17" s="7">
        <v>36042600</v>
      </c>
      <c r="X17" s="7">
        <v>0</v>
      </c>
      <c r="Y17" s="7">
        <v>0</v>
      </c>
      <c r="Z17" s="7">
        <v>0</v>
      </c>
      <c r="AA17" s="7">
        <v>0</v>
      </c>
    </row>
    <row r="18" spans="1:27" ht="22.5" x14ac:dyDescent="0.25">
      <c r="A18" s="4" t="s">
        <v>21</v>
      </c>
      <c r="B18" s="5" t="s">
        <v>22</v>
      </c>
      <c r="C18" s="6" t="s">
        <v>93</v>
      </c>
      <c r="D18" s="4" t="s">
        <v>24</v>
      </c>
      <c r="E18" s="4" t="s">
        <v>85</v>
      </c>
      <c r="F18" s="4" t="s">
        <v>94</v>
      </c>
      <c r="G18" s="4"/>
      <c r="H18" s="4"/>
      <c r="I18" s="4"/>
      <c r="J18" s="4"/>
      <c r="K18" s="4"/>
      <c r="L18" s="4"/>
      <c r="M18" s="4" t="s">
        <v>26</v>
      </c>
      <c r="N18" s="4" t="s">
        <v>63</v>
      </c>
      <c r="O18" s="4" t="s">
        <v>27</v>
      </c>
      <c r="P18" s="5" t="s">
        <v>95</v>
      </c>
      <c r="Q18" s="7">
        <v>4616555</v>
      </c>
      <c r="R18" s="7">
        <v>0</v>
      </c>
      <c r="S18" s="7">
        <v>0</v>
      </c>
      <c r="T18" s="7">
        <v>4616555</v>
      </c>
      <c r="U18" s="7">
        <v>0</v>
      </c>
      <c r="V18" s="7">
        <v>86141</v>
      </c>
      <c r="W18" s="7">
        <v>4530414</v>
      </c>
      <c r="X18" s="7">
        <v>0</v>
      </c>
      <c r="Y18" s="7">
        <v>0</v>
      </c>
      <c r="Z18" s="7">
        <v>0</v>
      </c>
      <c r="AA18" s="7">
        <v>0</v>
      </c>
    </row>
    <row r="19" spans="1:27" ht="78.75" x14ac:dyDescent="0.25">
      <c r="A19" s="4" t="s">
        <v>21</v>
      </c>
      <c r="B19" s="5" t="s">
        <v>22</v>
      </c>
      <c r="C19" s="6" t="s">
        <v>96</v>
      </c>
      <c r="D19" s="4" t="s">
        <v>31</v>
      </c>
      <c r="E19" s="4" t="s">
        <v>37</v>
      </c>
      <c r="F19" s="4" t="s">
        <v>33</v>
      </c>
      <c r="G19" s="4" t="s">
        <v>97</v>
      </c>
      <c r="H19" s="4" t="s">
        <v>98</v>
      </c>
      <c r="I19" s="4"/>
      <c r="J19" s="4"/>
      <c r="K19" s="4"/>
      <c r="L19" s="4"/>
      <c r="M19" s="4" t="s">
        <v>26</v>
      </c>
      <c r="N19" s="4" t="s">
        <v>63</v>
      </c>
      <c r="O19" s="4" t="s">
        <v>27</v>
      </c>
      <c r="P19" s="5" t="s">
        <v>99</v>
      </c>
      <c r="Q19" s="7">
        <v>9187587000</v>
      </c>
      <c r="R19" s="7">
        <v>0</v>
      </c>
      <c r="S19" s="7">
        <v>0</v>
      </c>
      <c r="T19" s="7">
        <v>9187587000</v>
      </c>
      <c r="U19" s="7">
        <v>0</v>
      </c>
      <c r="V19" s="7">
        <v>6864662248</v>
      </c>
      <c r="W19" s="7">
        <v>2322924752</v>
      </c>
      <c r="X19" s="7">
        <v>6187550492</v>
      </c>
      <c r="Y19" s="7">
        <v>1044262568.61</v>
      </c>
      <c r="Z19" s="7">
        <v>1044262568.61</v>
      </c>
      <c r="AA19" s="7">
        <v>1032529660.61</v>
      </c>
    </row>
    <row r="20" spans="1:27" ht="78.75" x14ac:dyDescent="0.25">
      <c r="A20" s="4" t="s">
        <v>21</v>
      </c>
      <c r="B20" s="5" t="s">
        <v>22</v>
      </c>
      <c r="C20" s="6" t="s">
        <v>96</v>
      </c>
      <c r="D20" s="4" t="s">
        <v>31</v>
      </c>
      <c r="E20" s="4" t="s">
        <v>37</v>
      </c>
      <c r="F20" s="4" t="s">
        <v>33</v>
      </c>
      <c r="G20" s="4" t="s">
        <v>97</v>
      </c>
      <c r="H20" s="4" t="s">
        <v>98</v>
      </c>
      <c r="I20" s="4"/>
      <c r="J20" s="4"/>
      <c r="K20" s="4"/>
      <c r="L20" s="4"/>
      <c r="M20" s="4" t="s">
        <v>29</v>
      </c>
      <c r="N20" s="4" t="s">
        <v>72</v>
      </c>
      <c r="O20" s="4" t="s">
        <v>27</v>
      </c>
      <c r="P20" s="5" t="s">
        <v>99</v>
      </c>
      <c r="Q20" s="7">
        <v>284744645</v>
      </c>
      <c r="R20" s="7">
        <v>0</v>
      </c>
      <c r="S20" s="7">
        <v>0</v>
      </c>
      <c r="T20" s="7">
        <v>284744645</v>
      </c>
      <c r="U20" s="7">
        <v>0</v>
      </c>
      <c r="V20" s="7">
        <v>33708001</v>
      </c>
      <c r="W20" s="7">
        <v>251036644</v>
      </c>
      <c r="X20" s="7">
        <v>27908001</v>
      </c>
      <c r="Y20" s="7">
        <v>180000</v>
      </c>
      <c r="Z20" s="7">
        <v>180000</v>
      </c>
      <c r="AA20" s="7">
        <v>180000</v>
      </c>
    </row>
    <row r="21" spans="1:27" ht="78.75" x14ac:dyDescent="0.25">
      <c r="A21" s="4" t="s">
        <v>21</v>
      </c>
      <c r="B21" s="5" t="s">
        <v>22</v>
      </c>
      <c r="C21" s="6" t="s">
        <v>96</v>
      </c>
      <c r="D21" s="4" t="s">
        <v>31</v>
      </c>
      <c r="E21" s="4" t="s">
        <v>37</v>
      </c>
      <c r="F21" s="4" t="s">
        <v>33</v>
      </c>
      <c r="G21" s="4" t="s">
        <v>97</v>
      </c>
      <c r="H21" s="4" t="s">
        <v>98</v>
      </c>
      <c r="I21" s="4"/>
      <c r="J21" s="4"/>
      <c r="K21" s="4"/>
      <c r="L21" s="4"/>
      <c r="M21" s="4" t="s">
        <v>29</v>
      </c>
      <c r="N21" s="4" t="s">
        <v>100</v>
      </c>
      <c r="O21" s="4" t="s">
        <v>27</v>
      </c>
      <c r="P21" s="5" t="s">
        <v>99</v>
      </c>
      <c r="Q21" s="7">
        <v>286165291</v>
      </c>
      <c r="R21" s="7">
        <v>0</v>
      </c>
      <c r="S21" s="7">
        <v>0</v>
      </c>
      <c r="T21" s="7">
        <v>286165291</v>
      </c>
      <c r="U21" s="7">
        <v>0</v>
      </c>
      <c r="V21" s="7">
        <v>10140000</v>
      </c>
      <c r="W21" s="7">
        <v>276025291</v>
      </c>
      <c r="X21" s="7">
        <v>10140000</v>
      </c>
      <c r="Y21" s="7">
        <v>0</v>
      </c>
      <c r="Z21" s="7">
        <v>0</v>
      </c>
      <c r="AA21" s="7">
        <v>0</v>
      </c>
    </row>
    <row r="22" spans="1:27" ht="33.75" x14ac:dyDescent="0.25">
      <c r="A22" s="4" t="s">
        <v>21</v>
      </c>
      <c r="B22" s="5" t="s">
        <v>22</v>
      </c>
      <c r="C22" s="6" t="s">
        <v>101</v>
      </c>
      <c r="D22" s="4" t="s">
        <v>31</v>
      </c>
      <c r="E22" s="4" t="s">
        <v>40</v>
      </c>
      <c r="F22" s="4" t="s">
        <v>33</v>
      </c>
      <c r="G22" s="4" t="s">
        <v>102</v>
      </c>
      <c r="H22" s="4" t="s">
        <v>103</v>
      </c>
      <c r="I22" s="4"/>
      <c r="J22" s="4"/>
      <c r="K22" s="4"/>
      <c r="L22" s="4"/>
      <c r="M22" s="4" t="s">
        <v>26</v>
      </c>
      <c r="N22" s="4" t="s">
        <v>63</v>
      </c>
      <c r="O22" s="4" t="s">
        <v>27</v>
      </c>
      <c r="P22" s="5" t="s">
        <v>104</v>
      </c>
      <c r="Q22" s="7">
        <v>1837517400</v>
      </c>
      <c r="R22" s="7">
        <v>0</v>
      </c>
      <c r="S22" s="7">
        <v>0</v>
      </c>
      <c r="T22" s="7">
        <v>1837517400</v>
      </c>
      <c r="U22" s="7">
        <v>0</v>
      </c>
      <c r="V22" s="7">
        <v>185451167</v>
      </c>
      <c r="W22" s="7">
        <v>1652066233</v>
      </c>
      <c r="X22" s="7">
        <v>117451167</v>
      </c>
      <c r="Y22" s="7">
        <v>10050833</v>
      </c>
      <c r="Z22" s="7">
        <v>10050833</v>
      </c>
      <c r="AA22" s="7">
        <v>10050833</v>
      </c>
    </row>
    <row r="23" spans="1:27" ht="33.75" x14ac:dyDescent="0.25">
      <c r="A23" s="4" t="s">
        <v>21</v>
      </c>
      <c r="B23" s="5" t="s">
        <v>22</v>
      </c>
      <c r="C23" s="6" t="s">
        <v>101</v>
      </c>
      <c r="D23" s="4" t="s">
        <v>31</v>
      </c>
      <c r="E23" s="4" t="s">
        <v>40</v>
      </c>
      <c r="F23" s="4" t="s">
        <v>33</v>
      </c>
      <c r="G23" s="4" t="s">
        <v>102</v>
      </c>
      <c r="H23" s="4" t="s">
        <v>103</v>
      </c>
      <c r="I23" s="4"/>
      <c r="J23" s="4"/>
      <c r="K23" s="4"/>
      <c r="L23" s="4"/>
      <c r="M23" s="4" t="s">
        <v>29</v>
      </c>
      <c r="N23" s="4" t="s">
        <v>72</v>
      </c>
      <c r="O23" s="4" t="s">
        <v>27</v>
      </c>
      <c r="P23" s="5" t="s">
        <v>104</v>
      </c>
      <c r="Q23" s="7">
        <v>854233934</v>
      </c>
      <c r="R23" s="7">
        <v>0</v>
      </c>
      <c r="S23" s="7">
        <v>0</v>
      </c>
      <c r="T23" s="7">
        <v>854233934</v>
      </c>
      <c r="U23" s="7">
        <v>0</v>
      </c>
      <c r="V23" s="7">
        <v>0</v>
      </c>
      <c r="W23" s="7">
        <v>854233934</v>
      </c>
      <c r="X23" s="7">
        <v>0</v>
      </c>
      <c r="Y23" s="7">
        <v>0</v>
      </c>
      <c r="Z23" s="7">
        <v>0</v>
      </c>
      <c r="AA23" s="7">
        <v>0</v>
      </c>
    </row>
    <row r="24" spans="1:27" ht="33.75" x14ac:dyDescent="0.25">
      <c r="A24" s="4" t="s">
        <v>21</v>
      </c>
      <c r="B24" s="5" t="s">
        <v>22</v>
      </c>
      <c r="C24" s="6" t="s">
        <v>105</v>
      </c>
      <c r="D24" s="4" t="s">
        <v>31</v>
      </c>
      <c r="E24" s="4" t="s">
        <v>40</v>
      </c>
      <c r="F24" s="4" t="s">
        <v>33</v>
      </c>
      <c r="G24" s="4" t="s">
        <v>106</v>
      </c>
      <c r="H24" s="4" t="s">
        <v>103</v>
      </c>
      <c r="I24" s="4"/>
      <c r="J24" s="4"/>
      <c r="K24" s="4"/>
      <c r="L24" s="4"/>
      <c r="M24" s="4" t="s">
        <v>26</v>
      </c>
      <c r="N24" s="4" t="s">
        <v>63</v>
      </c>
      <c r="O24" s="4" t="s">
        <v>27</v>
      </c>
      <c r="P24" s="5" t="s">
        <v>104</v>
      </c>
      <c r="Q24" s="7">
        <v>1225011600</v>
      </c>
      <c r="R24" s="7">
        <v>0</v>
      </c>
      <c r="S24" s="7">
        <v>0</v>
      </c>
      <c r="T24" s="7">
        <v>1225011600</v>
      </c>
      <c r="U24" s="7">
        <v>0</v>
      </c>
      <c r="V24" s="7">
        <v>383422154</v>
      </c>
      <c r="W24" s="7">
        <v>841589446</v>
      </c>
      <c r="X24" s="7">
        <v>328245084</v>
      </c>
      <c r="Y24" s="7">
        <v>41995064</v>
      </c>
      <c r="Z24" s="7">
        <v>41995064</v>
      </c>
      <c r="AA24" s="7">
        <v>41995064</v>
      </c>
    </row>
    <row r="25" spans="1:27" ht="33.75" x14ac:dyDescent="0.25">
      <c r="A25" s="4" t="s">
        <v>21</v>
      </c>
      <c r="B25" s="5" t="s">
        <v>22</v>
      </c>
      <c r="C25" s="6" t="s">
        <v>105</v>
      </c>
      <c r="D25" s="4" t="s">
        <v>31</v>
      </c>
      <c r="E25" s="4" t="s">
        <v>40</v>
      </c>
      <c r="F25" s="4" t="s">
        <v>33</v>
      </c>
      <c r="G25" s="4" t="s">
        <v>106</v>
      </c>
      <c r="H25" s="4" t="s">
        <v>103</v>
      </c>
      <c r="I25" s="4"/>
      <c r="J25" s="4"/>
      <c r="K25" s="4"/>
      <c r="L25" s="4"/>
      <c r="M25" s="4" t="s">
        <v>29</v>
      </c>
      <c r="N25" s="4" t="s">
        <v>72</v>
      </c>
      <c r="O25" s="4" t="s">
        <v>27</v>
      </c>
      <c r="P25" s="5" t="s">
        <v>104</v>
      </c>
      <c r="Q25" s="7">
        <v>284744645</v>
      </c>
      <c r="R25" s="7">
        <v>0</v>
      </c>
      <c r="S25" s="7">
        <v>0</v>
      </c>
      <c r="T25" s="7">
        <v>284744645</v>
      </c>
      <c r="U25" s="7">
        <v>0</v>
      </c>
      <c r="V25" s="7">
        <v>0</v>
      </c>
      <c r="W25" s="7">
        <v>284744645</v>
      </c>
      <c r="X25" s="7">
        <v>0</v>
      </c>
      <c r="Y25" s="7">
        <v>0</v>
      </c>
      <c r="Z25" s="7">
        <v>0</v>
      </c>
      <c r="AA25" s="7">
        <v>0</v>
      </c>
    </row>
    <row r="26" spans="1:27" x14ac:dyDescent="0.25">
      <c r="A26" s="56" t="s">
        <v>1</v>
      </c>
      <c r="B26" s="57" t="s">
        <v>1</v>
      </c>
      <c r="C26" s="58" t="s">
        <v>1</v>
      </c>
      <c r="D26" s="56" t="s">
        <v>1</v>
      </c>
      <c r="E26" s="56" t="s">
        <v>1</v>
      </c>
      <c r="F26" s="56" t="s">
        <v>1</v>
      </c>
      <c r="G26" s="56" t="s">
        <v>1</v>
      </c>
      <c r="H26" s="56" t="s">
        <v>1</v>
      </c>
      <c r="I26" s="56" t="s">
        <v>1</v>
      </c>
      <c r="J26" s="56" t="s">
        <v>1</v>
      </c>
      <c r="K26" s="56" t="s">
        <v>1</v>
      </c>
      <c r="L26" s="56" t="s">
        <v>1</v>
      </c>
      <c r="M26" s="56" t="s">
        <v>1</v>
      </c>
      <c r="N26" s="56" t="s">
        <v>1</v>
      </c>
      <c r="O26" s="56" t="s">
        <v>1</v>
      </c>
      <c r="P26" s="57" t="s">
        <v>1</v>
      </c>
      <c r="Q26" s="59">
        <v>30131008926</v>
      </c>
      <c r="R26" s="59">
        <v>0</v>
      </c>
      <c r="S26" s="59">
        <v>0</v>
      </c>
      <c r="T26" s="59">
        <v>30131008926</v>
      </c>
      <c r="U26" s="59">
        <v>5151893846</v>
      </c>
      <c r="V26" s="59">
        <v>17826593003.169998</v>
      </c>
      <c r="W26" s="59">
        <v>7152522076.8299999</v>
      </c>
      <c r="X26" s="59">
        <v>10514361847.290001</v>
      </c>
      <c r="Y26" s="59">
        <v>3693818556.9299998</v>
      </c>
      <c r="Z26" s="59">
        <v>3687290346.5500002</v>
      </c>
      <c r="AA26" s="59">
        <v>3189302234.5500002</v>
      </c>
    </row>
    <row r="27" spans="1:27" x14ac:dyDescent="0.25">
      <c r="A27" s="4" t="s">
        <v>1</v>
      </c>
      <c r="B27" s="8" t="s">
        <v>1</v>
      </c>
      <c r="C27" s="6" t="s">
        <v>1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">
        <v>1</v>
      </c>
      <c r="J27" s="4" t="s">
        <v>1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5" t="s">
        <v>1</v>
      </c>
      <c r="Q27" s="12" t="s">
        <v>1</v>
      </c>
      <c r="R27" s="12" t="s">
        <v>1</v>
      </c>
      <c r="S27" s="12" t="s">
        <v>1</v>
      </c>
      <c r="T27" s="12" t="s">
        <v>1</v>
      </c>
      <c r="U27" s="12" t="s">
        <v>1</v>
      </c>
      <c r="V27" s="12" t="s">
        <v>1</v>
      </c>
      <c r="W27" s="12" t="s">
        <v>1</v>
      </c>
      <c r="X27" s="12" t="s">
        <v>1</v>
      </c>
      <c r="Y27" s="12" t="s">
        <v>1</v>
      </c>
      <c r="Z27" s="12" t="s">
        <v>1</v>
      </c>
      <c r="AA27" s="12" t="s">
        <v>1</v>
      </c>
    </row>
    <row r="28" spans="1:27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6E896-A61D-466B-AB05-B9493C3CDD30}">
  <dimension ref="B2:V13"/>
  <sheetViews>
    <sheetView tabSelected="1" workbookViewId="0">
      <selection activeCell="C4" sqref="C4"/>
    </sheetView>
  </sheetViews>
  <sheetFormatPr baseColWidth="10" defaultRowHeight="15" x14ac:dyDescent="0.25"/>
  <cols>
    <col min="3" max="3" width="5.140625" bestFit="1" customWidth="1"/>
    <col min="4" max="5" width="4.5703125" bestFit="1" customWidth="1"/>
    <col min="6" max="6" width="4.42578125" bestFit="1" customWidth="1"/>
    <col min="7" max="7" width="7.5703125" bestFit="1" customWidth="1"/>
    <col min="8" max="8" width="4.42578125" bestFit="1" customWidth="1"/>
    <col min="9" max="9" width="32.42578125" customWidth="1"/>
    <col min="10" max="10" width="14.7109375" bestFit="1" customWidth="1"/>
    <col min="14" max="14" width="5.140625" bestFit="1" customWidth="1"/>
    <col min="15" max="16" width="4.5703125" bestFit="1" customWidth="1"/>
    <col min="17" max="17" width="4.42578125" bestFit="1" customWidth="1"/>
    <col min="18" max="18" width="7.5703125" bestFit="1" customWidth="1"/>
    <col min="19" max="19" width="4.42578125" bestFit="1" customWidth="1"/>
    <col min="20" max="20" width="40" customWidth="1"/>
    <col min="21" max="21" width="14.28515625" bestFit="1" customWidth="1"/>
    <col min="22" max="22" width="13.7109375" bestFit="1" customWidth="1"/>
  </cols>
  <sheetData>
    <row r="2" spans="2:22" ht="48" x14ac:dyDescent="0.25">
      <c r="B2" s="45" t="s">
        <v>8</v>
      </c>
      <c r="C2" s="45" t="s">
        <v>9</v>
      </c>
      <c r="D2" s="45" t="s">
        <v>10</v>
      </c>
      <c r="E2" s="45" t="s">
        <v>11</v>
      </c>
      <c r="F2" s="45" t="s">
        <v>12</v>
      </c>
      <c r="G2" s="45" t="s">
        <v>13</v>
      </c>
      <c r="H2" s="45" t="s">
        <v>14</v>
      </c>
      <c r="I2" s="45" t="s">
        <v>16</v>
      </c>
      <c r="J2" s="45" t="s">
        <v>17</v>
      </c>
      <c r="M2" s="45" t="s">
        <v>8</v>
      </c>
      <c r="N2" s="45" t="s">
        <v>9</v>
      </c>
      <c r="O2" s="45" t="s">
        <v>10</v>
      </c>
      <c r="P2" s="45" t="s">
        <v>11</v>
      </c>
      <c r="Q2" s="45" t="s">
        <v>12</v>
      </c>
      <c r="R2" s="45" t="s">
        <v>13</v>
      </c>
      <c r="S2" s="45" t="s">
        <v>14</v>
      </c>
      <c r="T2" s="45" t="s">
        <v>16</v>
      </c>
      <c r="U2" s="45" t="s">
        <v>45</v>
      </c>
    </row>
    <row r="3" spans="2:22" x14ac:dyDescent="0.25">
      <c r="B3" s="13" t="s">
        <v>23</v>
      </c>
      <c r="C3" s="14" t="s">
        <v>24</v>
      </c>
      <c r="D3" s="14" t="s">
        <v>25</v>
      </c>
      <c r="E3" s="14"/>
      <c r="F3" s="14"/>
      <c r="G3" s="14" t="s">
        <v>26</v>
      </c>
      <c r="H3" s="14">
        <v>10</v>
      </c>
      <c r="I3" s="15" t="s">
        <v>28</v>
      </c>
      <c r="J3" s="16">
        <v>38577369.969999999</v>
      </c>
      <c r="M3" s="13" t="s">
        <v>23</v>
      </c>
      <c r="N3" s="14" t="s">
        <v>24</v>
      </c>
      <c r="O3" s="14" t="s">
        <v>25</v>
      </c>
      <c r="P3" s="14"/>
      <c r="Q3" s="14"/>
      <c r="R3" s="14" t="s">
        <v>26</v>
      </c>
      <c r="S3" s="14">
        <v>10</v>
      </c>
      <c r="T3" s="15" t="s">
        <v>28</v>
      </c>
      <c r="U3" s="16">
        <v>7859375</v>
      </c>
    </row>
    <row r="4" spans="2:22" x14ac:dyDescent="0.25">
      <c r="B4" s="13" t="s">
        <v>23</v>
      </c>
      <c r="C4" s="14" t="s">
        <v>24</v>
      </c>
      <c r="D4" s="14" t="s">
        <v>25</v>
      </c>
      <c r="E4" s="14"/>
      <c r="F4" s="14"/>
      <c r="G4" s="14" t="s">
        <v>29</v>
      </c>
      <c r="H4" s="14">
        <v>20</v>
      </c>
      <c r="I4" s="15" t="s">
        <v>28</v>
      </c>
      <c r="J4" s="16">
        <v>277587244.5</v>
      </c>
      <c r="M4" s="13" t="s">
        <v>23</v>
      </c>
      <c r="N4" s="14" t="s">
        <v>24</v>
      </c>
      <c r="O4" s="14" t="s">
        <v>25</v>
      </c>
      <c r="P4" s="14"/>
      <c r="Q4" s="14"/>
      <c r="R4" s="14" t="s">
        <v>29</v>
      </c>
      <c r="S4" s="14">
        <v>20</v>
      </c>
      <c r="T4" s="15" t="s">
        <v>28</v>
      </c>
      <c r="U4" s="16">
        <v>71513115.340000004</v>
      </c>
    </row>
    <row r="5" spans="2:22" ht="22.5" x14ac:dyDescent="0.25">
      <c r="B5" s="13" t="s">
        <v>30</v>
      </c>
      <c r="C5" s="14" t="s">
        <v>31</v>
      </c>
      <c r="D5" s="14" t="s">
        <v>32</v>
      </c>
      <c r="E5" s="14" t="s">
        <v>33</v>
      </c>
      <c r="F5" s="14" t="s">
        <v>34</v>
      </c>
      <c r="G5" s="14" t="s">
        <v>26</v>
      </c>
      <c r="H5" s="14">
        <v>10</v>
      </c>
      <c r="I5" s="15" t="s">
        <v>35</v>
      </c>
      <c r="J5" s="16">
        <v>18817098</v>
      </c>
      <c r="M5" s="13" t="s">
        <v>36</v>
      </c>
      <c r="N5" s="14" t="s">
        <v>31</v>
      </c>
      <c r="O5" s="14" t="s">
        <v>37</v>
      </c>
      <c r="P5" s="14" t="s">
        <v>33</v>
      </c>
      <c r="Q5" s="14" t="s">
        <v>34</v>
      </c>
      <c r="R5" s="14" t="s">
        <v>26</v>
      </c>
      <c r="S5" s="14">
        <v>10</v>
      </c>
      <c r="T5" s="15" t="s">
        <v>38</v>
      </c>
      <c r="U5" s="16">
        <v>82038165</v>
      </c>
    </row>
    <row r="6" spans="2:22" ht="22.5" x14ac:dyDescent="0.25">
      <c r="B6" s="13" t="s">
        <v>30</v>
      </c>
      <c r="C6" s="14" t="s">
        <v>31</v>
      </c>
      <c r="D6" s="14" t="s">
        <v>32</v>
      </c>
      <c r="E6" s="14" t="s">
        <v>33</v>
      </c>
      <c r="F6" s="14" t="s">
        <v>34</v>
      </c>
      <c r="G6" s="14" t="s">
        <v>29</v>
      </c>
      <c r="H6" s="14">
        <v>21</v>
      </c>
      <c r="I6" s="15" t="s">
        <v>35</v>
      </c>
      <c r="J6" s="16">
        <v>20329250</v>
      </c>
      <c r="M6" s="13" t="s">
        <v>36</v>
      </c>
      <c r="N6" s="14" t="s">
        <v>31</v>
      </c>
      <c r="O6" s="14" t="s">
        <v>37</v>
      </c>
      <c r="P6" s="14" t="s">
        <v>33</v>
      </c>
      <c r="Q6" s="14" t="s">
        <v>34</v>
      </c>
      <c r="R6" s="14" t="s">
        <v>29</v>
      </c>
      <c r="S6" s="14">
        <v>20</v>
      </c>
      <c r="T6" s="15" t="s">
        <v>38</v>
      </c>
      <c r="U6" s="16">
        <v>1549203</v>
      </c>
    </row>
    <row r="7" spans="2:22" ht="33.75" x14ac:dyDescent="0.25">
      <c r="B7" s="13" t="s">
        <v>36</v>
      </c>
      <c r="C7" s="14" t="s">
        <v>31</v>
      </c>
      <c r="D7" s="14" t="s">
        <v>37</v>
      </c>
      <c r="E7" s="14" t="s">
        <v>33</v>
      </c>
      <c r="F7" s="14" t="s">
        <v>34</v>
      </c>
      <c r="G7" s="14" t="s">
        <v>26</v>
      </c>
      <c r="H7" s="14">
        <v>10</v>
      </c>
      <c r="I7" s="15" t="s">
        <v>38</v>
      </c>
      <c r="J7" s="16">
        <v>40448718</v>
      </c>
      <c r="M7" s="46" t="s">
        <v>1</v>
      </c>
      <c r="N7" s="47" t="s">
        <v>1</v>
      </c>
      <c r="O7" s="47" t="s">
        <v>1</v>
      </c>
      <c r="P7" s="47" t="s">
        <v>1</v>
      </c>
      <c r="Q7" s="47" t="s">
        <v>1</v>
      </c>
      <c r="R7" s="47" t="s">
        <v>1</v>
      </c>
      <c r="S7" s="47" t="s">
        <v>1</v>
      </c>
      <c r="T7" s="48" t="s">
        <v>110</v>
      </c>
      <c r="U7" s="49">
        <f>SUM(U3:U6)</f>
        <v>162959858.34</v>
      </c>
    </row>
    <row r="8" spans="2:22" ht="33.75" x14ac:dyDescent="0.25">
      <c r="B8" s="13" t="s">
        <v>36</v>
      </c>
      <c r="C8" s="14" t="s">
        <v>31</v>
      </c>
      <c r="D8" s="14" t="s">
        <v>37</v>
      </c>
      <c r="E8" s="14" t="s">
        <v>33</v>
      </c>
      <c r="F8" s="14" t="s">
        <v>34</v>
      </c>
      <c r="G8" s="14" t="s">
        <v>29</v>
      </c>
      <c r="H8" s="14">
        <v>20</v>
      </c>
      <c r="I8" s="15" t="s">
        <v>38</v>
      </c>
      <c r="J8" s="16">
        <v>89558836</v>
      </c>
      <c r="T8" s="14" t="s">
        <v>107</v>
      </c>
      <c r="U8" s="17">
        <v>499307529.15000004</v>
      </c>
      <c r="V8" s="18"/>
    </row>
    <row r="9" spans="2:22" ht="22.5" x14ac:dyDescent="0.25">
      <c r="B9" s="13" t="s">
        <v>39</v>
      </c>
      <c r="C9" s="14" t="s">
        <v>31</v>
      </c>
      <c r="D9" s="14" t="s">
        <v>40</v>
      </c>
      <c r="E9" s="14" t="s">
        <v>33</v>
      </c>
      <c r="F9" s="14" t="s">
        <v>41</v>
      </c>
      <c r="G9" s="14" t="s">
        <v>26</v>
      </c>
      <c r="H9" s="14">
        <v>10</v>
      </c>
      <c r="I9" s="15" t="s">
        <v>42</v>
      </c>
      <c r="J9" s="16">
        <v>10300000</v>
      </c>
      <c r="T9" s="48" t="s">
        <v>111</v>
      </c>
      <c r="U9" s="50">
        <f>+U7/U8</f>
        <v>0.3263717224881747</v>
      </c>
      <c r="V9" s="18"/>
    </row>
    <row r="10" spans="2:22" ht="22.5" x14ac:dyDescent="0.25">
      <c r="B10" s="13" t="s">
        <v>39</v>
      </c>
      <c r="C10" s="14" t="s">
        <v>31</v>
      </c>
      <c r="D10" s="14" t="s">
        <v>40</v>
      </c>
      <c r="E10" s="14" t="s">
        <v>33</v>
      </c>
      <c r="F10" s="14" t="s">
        <v>41</v>
      </c>
      <c r="G10" s="14" t="s">
        <v>29</v>
      </c>
      <c r="H10" s="14">
        <v>21</v>
      </c>
      <c r="I10" s="15" t="s">
        <v>42</v>
      </c>
      <c r="J10" s="16">
        <v>3689012.68</v>
      </c>
    </row>
    <row r="11" spans="2:22" x14ac:dyDescent="0.25">
      <c r="B11" s="46" t="s">
        <v>1</v>
      </c>
      <c r="C11" s="47" t="s">
        <v>1</v>
      </c>
      <c r="D11" s="47" t="s">
        <v>1</v>
      </c>
      <c r="E11" s="47" t="s">
        <v>1</v>
      </c>
      <c r="F11" s="47" t="s">
        <v>1</v>
      </c>
      <c r="G11" s="47" t="s">
        <v>1</v>
      </c>
      <c r="H11" s="47" t="s">
        <v>1</v>
      </c>
      <c r="I11" s="48" t="s">
        <v>107</v>
      </c>
      <c r="J11" s="49">
        <f>SUM(J3:J10)</f>
        <v>499307529.15000004</v>
      </c>
    </row>
    <row r="12" spans="2:22" x14ac:dyDescent="0.25">
      <c r="I12" s="14" t="s">
        <v>108</v>
      </c>
      <c r="J12" s="17">
        <v>30131008926</v>
      </c>
    </row>
    <row r="13" spans="2:22" x14ac:dyDescent="0.25">
      <c r="I13" s="48" t="s">
        <v>109</v>
      </c>
      <c r="J13" s="51">
        <f>+J11/J12</f>
        <v>1.6571218387551184E-2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Pagos Reserva Presupuestal</vt:lpstr>
      <vt:lpstr>Reserva Presupuestal 2023</vt:lpstr>
      <vt:lpstr>Cuentas por pagar 2023</vt:lpstr>
      <vt:lpstr>Ejecución Decreto 23 Abril 2024</vt:lpstr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Panesso Ceballos</dc:creator>
  <cp:lastModifiedBy>Alexandra Panesso Ceballos</cp:lastModifiedBy>
  <dcterms:created xsi:type="dcterms:W3CDTF">2024-04-23T17:12:23Z</dcterms:created>
  <dcterms:modified xsi:type="dcterms:W3CDTF">2024-04-23T17:28:44Z</dcterms:modified>
</cp:coreProperties>
</file>